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66925"/>
  <mc:AlternateContent xmlns:mc="http://schemas.openxmlformats.org/markup-compatibility/2006">
    <mc:Choice Requires="x15">
      <x15ac:absPath xmlns:x15ac="http://schemas.microsoft.com/office/spreadsheetml/2010/11/ac" url="/Users/shannonbell/Downloads/"/>
    </mc:Choice>
  </mc:AlternateContent>
  <xr:revisionPtr revIDLastSave="0" documentId="8_{5E85AF47-8ED1-FF4C-ABB6-3B13C176D7AF}" xr6:coauthVersionLast="47" xr6:coauthVersionMax="47" xr10:uidLastSave="{00000000-0000-0000-0000-000000000000}"/>
  <bookViews>
    <workbookView xWindow="-5400" yWindow="-21100" windowWidth="37640" windowHeight="1888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03" i="1" l="1"/>
  <c r="N113" i="1"/>
  <c r="M103" i="1"/>
  <c r="M113" i="1"/>
  <c r="L103" i="1"/>
  <c r="L113" i="1"/>
  <c r="K103" i="1"/>
  <c r="K113" i="1"/>
  <c r="N108" i="1"/>
  <c r="M108" i="1"/>
  <c r="L108" i="1"/>
  <c r="K108" i="1"/>
  <c r="C103" i="1"/>
  <c r="C108" i="1"/>
  <c r="J11" i="1" l="1"/>
  <c r="J14" i="1"/>
  <c r="D92" i="1"/>
  <c r="E92" i="1"/>
  <c r="F92" i="1"/>
  <c r="H86" i="1"/>
  <c r="H87" i="1"/>
  <c r="H88" i="1"/>
  <c r="H89" i="1"/>
  <c r="H90" i="1"/>
  <c r="H91" i="1"/>
  <c r="F84" i="1"/>
  <c r="D66" i="1"/>
  <c r="E66" i="1"/>
  <c r="F66" i="1"/>
  <c r="D64" i="1"/>
  <c r="E64" i="1"/>
  <c r="F64" i="1"/>
  <c r="F73" i="1" s="1"/>
  <c r="F44" i="1"/>
  <c r="F57" i="1" s="1"/>
  <c r="D34" i="1"/>
  <c r="D101" i="1" s="1"/>
  <c r="E34" i="1"/>
  <c r="F34" i="1"/>
  <c r="F20" i="1"/>
  <c r="F15" i="1"/>
  <c r="G14" i="1"/>
  <c r="E101" i="1" l="1"/>
  <c r="F101" i="1"/>
  <c r="G92" i="1"/>
  <c r="G66" i="1"/>
  <c r="G64" i="1"/>
  <c r="G34" i="1"/>
  <c r="D57" i="1"/>
  <c r="G57" i="1" s="1"/>
  <c r="E57" i="1"/>
  <c r="D51" i="1"/>
  <c r="E51" i="1"/>
  <c r="E28" i="1" s="1"/>
  <c r="E121" i="1" s="1"/>
  <c r="D44" i="1"/>
  <c r="G44" i="1" s="1"/>
  <c r="E44" i="1"/>
  <c r="E20" i="1"/>
  <c r="D20" i="1"/>
  <c r="G20" i="1" s="1"/>
  <c r="D15" i="1"/>
  <c r="E15" i="1"/>
  <c r="E84" i="1" s="1"/>
  <c r="I84" i="1" s="1"/>
  <c r="H11" i="1"/>
  <c r="O11" i="1"/>
  <c r="P11" i="1" s="1"/>
  <c r="Q11" i="1"/>
  <c r="N92" i="1"/>
  <c r="N66" i="1"/>
  <c r="N64" i="1"/>
  <c r="N73" i="1" s="1"/>
  <c r="N44" i="1"/>
  <c r="N57" i="1" s="1"/>
  <c r="N34" i="1"/>
  <c r="N20" i="1"/>
  <c r="N15" i="1"/>
  <c r="G65" i="1"/>
  <c r="I53" i="1"/>
  <c r="J53" i="1" s="1"/>
  <c r="I54" i="1"/>
  <c r="J54" i="1" s="1"/>
  <c r="I55" i="1"/>
  <c r="J55" i="1" s="1"/>
  <c r="I56" i="1"/>
  <c r="J56" i="1" s="1"/>
  <c r="I58" i="1"/>
  <c r="J58" i="1" s="1"/>
  <c r="I59" i="1"/>
  <c r="J59" i="1" s="1"/>
  <c r="I60" i="1"/>
  <c r="J60" i="1" s="1"/>
  <c r="I61" i="1"/>
  <c r="J61" i="1" s="1"/>
  <c r="I65" i="1"/>
  <c r="J65" i="1" s="1"/>
  <c r="I66" i="1"/>
  <c r="I67" i="1"/>
  <c r="J67" i="1" s="1"/>
  <c r="I68" i="1"/>
  <c r="J68" i="1" s="1"/>
  <c r="I69" i="1"/>
  <c r="J69" i="1" s="1"/>
  <c r="I70" i="1"/>
  <c r="J70" i="1" s="1"/>
  <c r="I71" i="1"/>
  <c r="J71" i="1" s="1"/>
  <c r="I74" i="1"/>
  <c r="J74" i="1" s="1"/>
  <c r="I75" i="1"/>
  <c r="J75" i="1" s="1"/>
  <c r="I76" i="1"/>
  <c r="J76" i="1" s="1"/>
  <c r="I77" i="1"/>
  <c r="J77" i="1" s="1"/>
  <c r="I78" i="1"/>
  <c r="J78" i="1" s="1"/>
  <c r="I79" i="1"/>
  <c r="J79" i="1" s="1"/>
  <c r="I80" i="1"/>
  <c r="J80" i="1" s="1"/>
  <c r="I81" i="1"/>
  <c r="J81" i="1" s="1"/>
  <c r="I82" i="1"/>
  <c r="J82" i="1" s="1"/>
  <c r="I83" i="1"/>
  <c r="J83" i="1" s="1"/>
  <c r="I86" i="1"/>
  <c r="J86" i="1" s="1"/>
  <c r="I87" i="1"/>
  <c r="J87" i="1" s="1"/>
  <c r="I88" i="1"/>
  <c r="J88" i="1" s="1"/>
  <c r="I89" i="1"/>
  <c r="J89" i="1" s="1"/>
  <c r="I90" i="1"/>
  <c r="J90" i="1" s="1"/>
  <c r="I91" i="1"/>
  <c r="J91" i="1" s="1"/>
  <c r="I92" i="1"/>
  <c r="I93" i="1"/>
  <c r="J93" i="1" s="1"/>
  <c r="I94" i="1"/>
  <c r="J94" i="1" s="1"/>
  <c r="I95" i="1"/>
  <c r="J95" i="1" s="1"/>
  <c r="I96" i="1"/>
  <c r="J96" i="1" s="1"/>
  <c r="I97" i="1"/>
  <c r="J97" i="1" s="1"/>
  <c r="I98" i="1"/>
  <c r="J98" i="1" s="1"/>
  <c r="I99" i="1"/>
  <c r="J99" i="1" s="1"/>
  <c r="I100" i="1"/>
  <c r="J100" i="1" s="1"/>
  <c r="I102" i="1"/>
  <c r="J102" i="1" s="1"/>
  <c r="I103" i="1"/>
  <c r="J103" i="1" s="1"/>
  <c r="I104" i="1"/>
  <c r="J104" i="1" s="1"/>
  <c r="I105" i="1"/>
  <c r="J105" i="1" s="1"/>
  <c r="I106" i="1"/>
  <c r="J106" i="1" s="1"/>
  <c r="I107" i="1"/>
  <c r="J107" i="1" s="1"/>
  <c r="I108" i="1"/>
  <c r="J108" i="1" s="1"/>
  <c r="I109" i="1"/>
  <c r="J109" i="1" s="1"/>
  <c r="I110" i="1"/>
  <c r="J110" i="1" s="1"/>
  <c r="I111" i="1"/>
  <c r="J111" i="1" s="1"/>
  <c r="I112" i="1"/>
  <c r="J112" i="1" s="1"/>
  <c r="I113" i="1"/>
  <c r="J113" i="1" s="1"/>
  <c r="I114" i="1"/>
  <c r="J114" i="1" s="1"/>
  <c r="I116" i="1"/>
  <c r="J116" i="1" s="1"/>
  <c r="I117" i="1"/>
  <c r="J117" i="1" s="1"/>
  <c r="I118" i="1"/>
  <c r="J118" i="1" s="1"/>
  <c r="I119" i="1"/>
  <c r="J119" i="1" s="1"/>
  <c r="I120" i="1"/>
  <c r="J120" i="1" s="1"/>
  <c r="I52" i="1"/>
  <c r="J52" i="1" s="1"/>
  <c r="I47" i="1"/>
  <c r="J47" i="1" s="1"/>
  <c r="I48" i="1"/>
  <c r="J48" i="1" s="1"/>
  <c r="I49" i="1"/>
  <c r="J49" i="1" s="1"/>
  <c r="I50" i="1"/>
  <c r="J50" i="1" s="1"/>
  <c r="I46" i="1"/>
  <c r="J46" i="1" s="1"/>
  <c r="I36" i="1"/>
  <c r="J36" i="1" s="1"/>
  <c r="I37" i="1"/>
  <c r="J37" i="1" s="1"/>
  <c r="I38" i="1"/>
  <c r="J38" i="1" s="1"/>
  <c r="I39" i="1"/>
  <c r="J39" i="1" s="1"/>
  <c r="I40" i="1"/>
  <c r="J40" i="1" s="1"/>
  <c r="I41" i="1"/>
  <c r="J41" i="1" s="1"/>
  <c r="I42" i="1"/>
  <c r="J42" i="1" s="1"/>
  <c r="I43" i="1"/>
  <c r="J43" i="1" s="1"/>
  <c r="I35" i="1"/>
  <c r="J35" i="1" s="1"/>
  <c r="I30" i="1"/>
  <c r="J30" i="1" s="1"/>
  <c r="I31" i="1"/>
  <c r="J31" i="1" s="1"/>
  <c r="I32" i="1"/>
  <c r="J32" i="1" s="1"/>
  <c r="I33" i="1"/>
  <c r="J33" i="1" s="1"/>
  <c r="I29" i="1"/>
  <c r="J29" i="1" s="1"/>
  <c r="G117" i="1"/>
  <c r="G118" i="1"/>
  <c r="G119" i="1"/>
  <c r="G120" i="1"/>
  <c r="G116" i="1"/>
  <c r="G103" i="1"/>
  <c r="G104" i="1"/>
  <c r="G105" i="1"/>
  <c r="G106" i="1"/>
  <c r="G107" i="1"/>
  <c r="G108" i="1"/>
  <c r="G109" i="1"/>
  <c r="G110" i="1"/>
  <c r="G111" i="1"/>
  <c r="G112" i="1"/>
  <c r="G113" i="1"/>
  <c r="G114" i="1"/>
  <c r="G102" i="1"/>
  <c r="G94" i="1"/>
  <c r="G95" i="1"/>
  <c r="G96" i="1"/>
  <c r="G97" i="1"/>
  <c r="G98" i="1"/>
  <c r="G99" i="1"/>
  <c r="G100" i="1"/>
  <c r="G93" i="1"/>
  <c r="G87" i="1"/>
  <c r="G88" i="1"/>
  <c r="G89" i="1"/>
  <c r="G90" i="1"/>
  <c r="G91" i="1"/>
  <c r="G86" i="1"/>
  <c r="G75" i="1"/>
  <c r="G76" i="1"/>
  <c r="G77" i="1"/>
  <c r="G78" i="1"/>
  <c r="G79" i="1"/>
  <c r="G80" i="1"/>
  <c r="G81" i="1"/>
  <c r="G82" i="1"/>
  <c r="G83" i="1"/>
  <c r="G74" i="1"/>
  <c r="G68" i="1"/>
  <c r="G69" i="1"/>
  <c r="G70" i="1"/>
  <c r="G71" i="1"/>
  <c r="G67" i="1"/>
  <c r="G59" i="1"/>
  <c r="G60" i="1"/>
  <c r="G61" i="1"/>
  <c r="G58" i="1"/>
  <c r="G53" i="1"/>
  <c r="G54" i="1"/>
  <c r="G55" i="1"/>
  <c r="G56" i="1"/>
  <c r="G52" i="1"/>
  <c r="G47" i="1"/>
  <c r="G48" i="1"/>
  <c r="G49" i="1"/>
  <c r="G50" i="1"/>
  <c r="G46" i="1"/>
  <c r="G36" i="1"/>
  <c r="G37" i="1"/>
  <c r="G38" i="1"/>
  <c r="G39" i="1"/>
  <c r="G40" i="1"/>
  <c r="G41" i="1"/>
  <c r="G42" i="1"/>
  <c r="G43" i="1"/>
  <c r="G35" i="1"/>
  <c r="G30" i="1"/>
  <c r="G31" i="1"/>
  <c r="G32" i="1"/>
  <c r="G33" i="1"/>
  <c r="G29" i="1"/>
  <c r="I22" i="1"/>
  <c r="J22" i="1" s="1"/>
  <c r="I23" i="1"/>
  <c r="J23" i="1" s="1"/>
  <c r="I24" i="1"/>
  <c r="J24" i="1" s="1"/>
  <c r="I25" i="1"/>
  <c r="J25" i="1" s="1"/>
  <c r="I26" i="1"/>
  <c r="J26" i="1" s="1"/>
  <c r="I27" i="1"/>
  <c r="J27" i="1" s="1"/>
  <c r="I21" i="1"/>
  <c r="J21" i="1" s="1"/>
  <c r="G21" i="1"/>
  <c r="H21" i="1" s="1"/>
  <c r="I17" i="1"/>
  <c r="J17" i="1" s="1"/>
  <c r="I18" i="1"/>
  <c r="J18" i="1" s="1"/>
  <c r="I19" i="1"/>
  <c r="J19" i="1" s="1"/>
  <c r="I16" i="1"/>
  <c r="J16" i="1" s="1"/>
  <c r="G17" i="1"/>
  <c r="H17" i="1" s="1"/>
  <c r="G18" i="1"/>
  <c r="H18" i="1" s="1"/>
  <c r="G19" i="1"/>
  <c r="H19" i="1" s="1"/>
  <c r="G16" i="1"/>
  <c r="H16" i="1" s="1"/>
  <c r="I9" i="1"/>
  <c r="J9" i="1" s="1"/>
  <c r="I10" i="1"/>
  <c r="J10" i="1" s="1"/>
  <c r="I12" i="1"/>
  <c r="J12" i="1" s="1"/>
  <c r="I13" i="1"/>
  <c r="J13" i="1" s="1"/>
  <c r="I8" i="1"/>
  <c r="J8" i="1" s="1"/>
  <c r="I7" i="1"/>
  <c r="J7" i="1" s="1"/>
  <c r="G9" i="1"/>
  <c r="H9" i="1" s="1"/>
  <c r="G10" i="1"/>
  <c r="H10" i="1" s="1"/>
  <c r="G12" i="1"/>
  <c r="H12" i="1" s="1"/>
  <c r="G13" i="1"/>
  <c r="H13" i="1" s="1"/>
  <c r="H14" i="1"/>
  <c r="G8" i="1"/>
  <c r="H8" i="1" s="1"/>
  <c r="G7" i="1"/>
  <c r="H7" i="1" s="1"/>
  <c r="O67" i="1"/>
  <c r="P67" i="1" s="1"/>
  <c r="M64" i="1"/>
  <c r="M73" i="1" s="1"/>
  <c r="Q8" i="1"/>
  <c r="Q9" i="1"/>
  <c r="Q10" i="1"/>
  <c r="Q12" i="1"/>
  <c r="Q13" i="1"/>
  <c r="Q14" i="1"/>
  <c r="Q16" i="1"/>
  <c r="Q17" i="1"/>
  <c r="Q18" i="1"/>
  <c r="Q19" i="1"/>
  <c r="Q21" i="1"/>
  <c r="Q22" i="1"/>
  <c r="Q23" i="1"/>
  <c r="Q24" i="1"/>
  <c r="Q25" i="1"/>
  <c r="Q26" i="1"/>
  <c r="X85" i="1" s="1"/>
  <c r="Y85" i="1" s="1"/>
  <c r="Q27" i="1"/>
  <c r="Q29" i="1"/>
  <c r="Q30" i="1"/>
  <c r="Q31" i="1"/>
  <c r="Q32" i="1"/>
  <c r="Q33" i="1"/>
  <c r="Q35" i="1"/>
  <c r="Q36" i="1"/>
  <c r="Q37" i="1"/>
  <c r="Q38" i="1"/>
  <c r="Q39" i="1"/>
  <c r="Q40" i="1"/>
  <c r="Q41" i="1"/>
  <c r="Q42" i="1"/>
  <c r="Q43" i="1"/>
  <c r="Q46" i="1"/>
  <c r="Q47" i="1"/>
  <c r="Q48" i="1"/>
  <c r="Q49" i="1"/>
  <c r="Q50" i="1"/>
  <c r="Q52" i="1"/>
  <c r="Q53" i="1"/>
  <c r="Q54" i="1"/>
  <c r="Q55" i="1"/>
  <c r="Q56" i="1"/>
  <c r="Q58" i="1"/>
  <c r="Q59" i="1"/>
  <c r="Q60" i="1"/>
  <c r="Q61" i="1"/>
  <c r="Q65" i="1"/>
  <c r="Q67" i="1"/>
  <c r="Q68" i="1"/>
  <c r="Q69" i="1"/>
  <c r="Q70" i="1"/>
  <c r="Q71" i="1"/>
  <c r="Q72" i="1"/>
  <c r="Q74" i="1"/>
  <c r="Q75" i="1"/>
  <c r="Q76" i="1"/>
  <c r="Q77" i="1"/>
  <c r="Q78" i="1"/>
  <c r="Q79" i="1"/>
  <c r="Q80" i="1"/>
  <c r="Q81" i="1"/>
  <c r="Q82" i="1"/>
  <c r="Q83" i="1"/>
  <c r="Q86" i="1"/>
  <c r="Q87" i="1"/>
  <c r="Q88" i="1"/>
  <c r="Q89" i="1"/>
  <c r="Q90" i="1"/>
  <c r="Q91" i="1"/>
  <c r="Q93" i="1"/>
  <c r="Q94" i="1"/>
  <c r="Q95" i="1"/>
  <c r="Q96" i="1"/>
  <c r="Q97" i="1"/>
  <c r="Q98" i="1"/>
  <c r="Q99" i="1"/>
  <c r="Q100" i="1"/>
  <c r="Q102" i="1"/>
  <c r="Q103" i="1"/>
  <c r="Q104" i="1"/>
  <c r="Q105" i="1"/>
  <c r="Q106" i="1"/>
  <c r="Q107" i="1"/>
  <c r="Q108" i="1"/>
  <c r="Q109" i="1"/>
  <c r="Q110" i="1"/>
  <c r="Q111" i="1"/>
  <c r="Q112" i="1"/>
  <c r="Q113" i="1"/>
  <c r="Q114" i="1"/>
  <c r="Q116" i="1"/>
  <c r="Q117" i="1"/>
  <c r="Q118" i="1"/>
  <c r="Q119" i="1"/>
  <c r="Q120" i="1"/>
  <c r="O8" i="1"/>
  <c r="P8" i="1" s="1"/>
  <c r="O9" i="1"/>
  <c r="P9" i="1" s="1"/>
  <c r="O10" i="1"/>
  <c r="P10" i="1" s="1"/>
  <c r="O12" i="1"/>
  <c r="P12" i="1" s="1"/>
  <c r="O13" i="1"/>
  <c r="P13" i="1" s="1"/>
  <c r="O14" i="1"/>
  <c r="P14" i="1" s="1"/>
  <c r="O16" i="1"/>
  <c r="P16" i="1" s="1"/>
  <c r="O17" i="1"/>
  <c r="P17" i="1" s="1"/>
  <c r="O18" i="1"/>
  <c r="O19" i="1"/>
  <c r="O21" i="1"/>
  <c r="P21" i="1" s="1"/>
  <c r="O22" i="1"/>
  <c r="P22" i="1" s="1"/>
  <c r="O23" i="1"/>
  <c r="P23" i="1" s="1"/>
  <c r="O24" i="1"/>
  <c r="P24" i="1" s="1"/>
  <c r="O25" i="1"/>
  <c r="P25" i="1" s="1"/>
  <c r="O26" i="1"/>
  <c r="P26" i="1" s="1"/>
  <c r="O27" i="1"/>
  <c r="P27" i="1" s="1"/>
  <c r="O29" i="1"/>
  <c r="O30" i="1"/>
  <c r="P30" i="1" s="1"/>
  <c r="O31" i="1"/>
  <c r="O32" i="1"/>
  <c r="O33" i="1"/>
  <c r="P33" i="1" s="1"/>
  <c r="O35" i="1"/>
  <c r="O36" i="1"/>
  <c r="P36" i="1" s="1"/>
  <c r="O37" i="1"/>
  <c r="P37" i="1" s="1"/>
  <c r="O38" i="1"/>
  <c r="P38" i="1" s="1"/>
  <c r="O39" i="1"/>
  <c r="P39" i="1" s="1"/>
  <c r="O40" i="1"/>
  <c r="P40" i="1" s="1"/>
  <c r="O41" i="1"/>
  <c r="O42" i="1"/>
  <c r="O43" i="1"/>
  <c r="O46" i="1"/>
  <c r="P46" i="1" s="1"/>
  <c r="O47" i="1"/>
  <c r="O48" i="1"/>
  <c r="P48" i="1" s="1"/>
  <c r="O49" i="1"/>
  <c r="P49" i="1" s="1"/>
  <c r="O50" i="1"/>
  <c r="P50" i="1" s="1"/>
  <c r="O52" i="1"/>
  <c r="P52" i="1" s="1"/>
  <c r="O53" i="1"/>
  <c r="O54" i="1"/>
  <c r="O55" i="1"/>
  <c r="P55" i="1" s="1"/>
  <c r="O56" i="1"/>
  <c r="O58" i="1"/>
  <c r="P58" i="1" s="1"/>
  <c r="O59" i="1"/>
  <c r="O60" i="1"/>
  <c r="P60" i="1" s="1"/>
  <c r="O61" i="1"/>
  <c r="O65" i="1"/>
  <c r="O68" i="1"/>
  <c r="P68" i="1" s="1"/>
  <c r="O69" i="1"/>
  <c r="P69" i="1" s="1"/>
  <c r="O70" i="1"/>
  <c r="P70" i="1" s="1"/>
  <c r="O71" i="1"/>
  <c r="O72" i="1"/>
  <c r="P72" i="1" s="1"/>
  <c r="O74" i="1"/>
  <c r="P74" i="1" s="1"/>
  <c r="O75" i="1"/>
  <c r="P75" i="1" s="1"/>
  <c r="O76" i="1"/>
  <c r="P76" i="1" s="1"/>
  <c r="O77" i="1"/>
  <c r="O78" i="1"/>
  <c r="P78" i="1" s="1"/>
  <c r="O79" i="1"/>
  <c r="O80" i="1"/>
  <c r="P80" i="1" s="1"/>
  <c r="O81" i="1"/>
  <c r="P81" i="1" s="1"/>
  <c r="O82" i="1"/>
  <c r="P82" i="1" s="1"/>
  <c r="O83" i="1"/>
  <c r="O86" i="1"/>
  <c r="P86" i="1" s="1"/>
  <c r="O87" i="1"/>
  <c r="P87" i="1" s="1"/>
  <c r="O88" i="1"/>
  <c r="O89" i="1"/>
  <c r="O90" i="1"/>
  <c r="P90" i="1" s="1"/>
  <c r="O91" i="1"/>
  <c r="O93" i="1"/>
  <c r="P93" i="1" s="1"/>
  <c r="O94" i="1"/>
  <c r="P94" i="1" s="1"/>
  <c r="O95" i="1"/>
  <c r="O96" i="1"/>
  <c r="P96" i="1" s="1"/>
  <c r="O97" i="1"/>
  <c r="P97" i="1" s="1"/>
  <c r="O98" i="1"/>
  <c r="P98" i="1" s="1"/>
  <c r="O99" i="1"/>
  <c r="P99" i="1" s="1"/>
  <c r="O100" i="1"/>
  <c r="P100" i="1" s="1"/>
  <c r="O102" i="1"/>
  <c r="P102" i="1" s="1"/>
  <c r="O103" i="1"/>
  <c r="O104" i="1"/>
  <c r="P104" i="1" s="1"/>
  <c r="O105" i="1"/>
  <c r="P105" i="1" s="1"/>
  <c r="O106" i="1"/>
  <c r="P106" i="1" s="1"/>
  <c r="O107" i="1"/>
  <c r="O108" i="1"/>
  <c r="P108" i="1" s="1"/>
  <c r="O109" i="1"/>
  <c r="P109" i="1" s="1"/>
  <c r="O110" i="1"/>
  <c r="P110" i="1" s="1"/>
  <c r="O111" i="1"/>
  <c r="P111" i="1" s="1"/>
  <c r="O112" i="1"/>
  <c r="O113" i="1"/>
  <c r="O114" i="1"/>
  <c r="P114" i="1" s="1"/>
  <c r="O116" i="1"/>
  <c r="O117" i="1"/>
  <c r="P117" i="1" s="1"/>
  <c r="O118" i="1"/>
  <c r="P118" i="1" s="1"/>
  <c r="O119" i="1"/>
  <c r="O120" i="1"/>
  <c r="P120" i="1" s="1"/>
  <c r="Q7" i="1"/>
  <c r="O7" i="1"/>
  <c r="T54" i="1" l="1"/>
  <c r="U54" i="1" s="1"/>
  <c r="Q73" i="1"/>
  <c r="I101" i="1"/>
  <c r="N84" i="1"/>
  <c r="E115" i="1"/>
  <c r="G15" i="1"/>
  <c r="D84" i="1"/>
  <c r="G84" i="1" s="1"/>
  <c r="G101" i="1"/>
  <c r="D28" i="1"/>
  <c r="F51" i="1"/>
  <c r="G51" i="1" s="1"/>
  <c r="N101" i="1"/>
  <c r="N51" i="1" s="1"/>
  <c r="R32" i="1"/>
  <c r="X79" i="1"/>
  <c r="Y79" i="1" s="1"/>
  <c r="R79" i="1"/>
  <c r="W79" i="1" s="1"/>
  <c r="R80" i="1"/>
  <c r="X80" i="1"/>
  <c r="Y80" i="1" s="1"/>
  <c r="X96" i="1"/>
  <c r="Y96" i="1" s="1"/>
  <c r="R96" i="1"/>
  <c r="X36" i="1"/>
  <c r="Y36" i="1" s="1"/>
  <c r="R36" i="1"/>
  <c r="X97" i="1"/>
  <c r="Y97" i="1" s="1"/>
  <c r="R97" i="1"/>
  <c r="R82" i="1"/>
  <c r="X82" i="1"/>
  <c r="Y82" i="1" s="1"/>
  <c r="R69" i="1"/>
  <c r="X69" i="1"/>
  <c r="Y69" i="1" s="1"/>
  <c r="X52" i="1"/>
  <c r="Y52" i="1" s="1"/>
  <c r="R52" i="1"/>
  <c r="X23" i="1"/>
  <c r="Y23" i="1" s="1"/>
  <c r="R23" i="1"/>
  <c r="R8" i="1"/>
  <c r="X111" i="1"/>
  <c r="Y111" i="1" s="1"/>
  <c r="R111" i="1"/>
  <c r="X98" i="1"/>
  <c r="Y98" i="1" s="1"/>
  <c r="R98" i="1"/>
  <c r="R83" i="1"/>
  <c r="R70" i="1"/>
  <c r="X70" i="1"/>
  <c r="Y70" i="1" s="1"/>
  <c r="X53" i="1"/>
  <c r="Y53" i="1" s="1"/>
  <c r="R53" i="1"/>
  <c r="X38" i="1"/>
  <c r="Y38" i="1" s="1"/>
  <c r="R38" i="1"/>
  <c r="X24" i="1"/>
  <c r="Y24" i="1" s="1"/>
  <c r="R24" i="1"/>
  <c r="X9" i="1"/>
  <c r="Y9" i="1" s="1"/>
  <c r="R9" i="1"/>
  <c r="W9" i="1" s="1"/>
  <c r="X11" i="1"/>
  <c r="Y11" i="1" s="1"/>
  <c r="R11" i="1"/>
  <c r="X112" i="1"/>
  <c r="Y112" i="1" s="1"/>
  <c r="R112" i="1"/>
  <c r="W112" i="1" s="1"/>
  <c r="X99" i="1"/>
  <c r="Y99" i="1" s="1"/>
  <c r="R99" i="1"/>
  <c r="X86" i="1"/>
  <c r="Y86" i="1" s="1"/>
  <c r="R86" i="1"/>
  <c r="R71" i="1"/>
  <c r="R54" i="1"/>
  <c r="X54" i="1"/>
  <c r="Y54" i="1" s="1"/>
  <c r="X39" i="1"/>
  <c r="Y39" i="1" s="1"/>
  <c r="R39" i="1"/>
  <c r="X25" i="1"/>
  <c r="Y25" i="1" s="1"/>
  <c r="R25" i="1"/>
  <c r="X10" i="1"/>
  <c r="Y10" i="1" s="1"/>
  <c r="R10" i="1"/>
  <c r="R119" i="1"/>
  <c r="W119" i="1" s="1"/>
  <c r="X119" i="1"/>
  <c r="Y119" i="1" s="1"/>
  <c r="R107" i="1"/>
  <c r="X107" i="1"/>
  <c r="Y107" i="1" s="1"/>
  <c r="X48" i="1"/>
  <c r="Y48" i="1" s="1"/>
  <c r="R48" i="1"/>
  <c r="W48" i="1" s="1"/>
  <c r="X108" i="1"/>
  <c r="Y108" i="1" s="1"/>
  <c r="R108" i="1"/>
  <c r="W108" i="1" s="1"/>
  <c r="X67" i="1"/>
  <c r="Y67" i="1" s="1"/>
  <c r="R67" i="1"/>
  <c r="X35" i="1"/>
  <c r="Y35" i="1" s="1"/>
  <c r="R35" i="1"/>
  <c r="X109" i="1"/>
  <c r="Y109" i="1" s="1"/>
  <c r="R109" i="1"/>
  <c r="X68" i="1"/>
  <c r="Y68" i="1" s="1"/>
  <c r="R68" i="1"/>
  <c r="X113" i="1"/>
  <c r="Y113" i="1" s="1"/>
  <c r="R113" i="1"/>
  <c r="X100" i="1"/>
  <c r="Y100" i="1" s="1"/>
  <c r="R100" i="1"/>
  <c r="X87" i="1"/>
  <c r="Y87" i="1" s="1"/>
  <c r="R87" i="1"/>
  <c r="R72" i="1"/>
  <c r="R55" i="1"/>
  <c r="X55" i="1"/>
  <c r="Y55" i="1" s="1"/>
  <c r="X40" i="1"/>
  <c r="Y40" i="1" s="1"/>
  <c r="R40" i="1"/>
  <c r="X26" i="1"/>
  <c r="Y26" i="1" s="1"/>
  <c r="R26" i="1"/>
  <c r="R12" i="1"/>
  <c r="R18" i="1"/>
  <c r="X18" i="1"/>
  <c r="Y18" i="1" s="1"/>
  <c r="R93" i="1"/>
  <c r="W93" i="1" s="1"/>
  <c r="X93" i="1"/>
  <c r="Y93" i="1" s="1"/>
  <c r="X47" i="1"/>
  <c r="Y47" i="1" s="1"/>
  <c r="R47" i="1"/>
  <c r="X120" i="1"/>
  <c r="Y120" i="1" s="1"/>
  <c r="R120" i="1"/>
  <c r="W120" i="1" s="1"/>
  <c r="X65" i="1"/>
  <c r="Y65" i="1" s="1"/>
  <c r="R65" i="1"/>
  <c r="W65" i="1" s="1"/>
  <c r="X114" i="1"/>
  <c r="Y114" i="1" s="1"/>
  <c r="R114" i="1"/>
  <c r="W114" i="1" s="1"/>
  <c r="X102" i="1"/>
  <c r="Y102" i="1" s="1"/>
  <c r="R102" i="1"/>
  <c r="R88" i="1"/>
  <c r="R74" i="1"/>
  <c r="R56" i="1"/>
  <c r="X56" i="1"/>
  <c r="Y56" i="1" s="1"/>
  <c r="R41" i="1"/>
  <c r="X41" i="1"/>
  <c r="Y41" i="1" s="1"/>
  <c r="X27" i="1"/>
  <c r="Y27" i="1" s="1"/>
  <c r="R27" i="1"/>
  <c r="W27" i="1" s="1"/>
  <c r="X13" i="1"/>
  <c r="Y13" i="1" s="1"/>
  <c r="R13" i="1"/>
  <c r="W13" i="1" s="1"/>
  <c r="R116" i="1"/>
  <c r="X116" i="1"/>
  <c r="Y116" i="1" s="1"/>
  <c r="X103" i="1"/>
  <c r="Y103" i="1" s="1"/>
  <c r="R103" i="1"/>
  <c r="X89" i="1"/>
  <c r="Y89" i="1" s="1"/>
  <c r="R89" i="1"/>
  <c r="X75" i="1"/>
  <c r="Y75" i="1" s="1"/>
  <c r="R75" i="1"/>
  <c r="W75" i="1" s="1"/>
  <c r="X58" i="1"/>
  <c r="Y58" i="1" s="1"/>
  <c r="R58" i="1"/>
  <c r="W58" i="1" s="1"/>
  <c r="R42" i="1"/>
  <c r="X42" i="1"/>
  <c r="Y42" i="1" s="1"/>
  <c r="R29" i="1"/>
  <c r="W29" i="1" s="1"/>
  <c r="X29" i="1"/>
  <c r="Y29" i="1" s="1"/>
  <c r="R14" i="1"/>
  <c r="R117" i="1"/>
  <c r="X117" i="1"/>
  <c r="Y117" i="1" s="1"/>
  <c r="R104" i="1"/>
  <c r="X104" i="1"/>
  <c r="Y104" i="1" s="1"/>
  <c r="R90" i="1"/>
  <c r="X76" i="1"/>
  <c r="Y76" i="1" s="1"/>
  <c r="R76" i="1"/>
  <c r="W76" i="1" s="1"/>
  <c r="X59" i="1"/>
  <c r="Y59" i="1" s="1"/>
  <c r="R59" i="1"/>
  <c r="R43" i="1"/>
  <c r="R30" i="1"/>
  <c r="X30" i="1"/>
  <c r="Y30" i="1" s="1"/>
  <c r="X16" i="1"/>
  <c r="Y16" i="1" s="1"/>
  <c r="R16" i="1"/>
  <c r="R118" i="1"/>
  <c r="W118" i="1" s="1"/>
  <c r="X118" i="1"/>
  <c r="Y118" i="1" s="1"/>
  <c r="R105" i="1"/>
  <c r="X105" i="1"/>
  <c r="Y105" i="1" s="1"/>
  <c r="X91" i="1"/>
  <c r="Y91" i="1" s="1"/>
  <c r="R91" i="1"/>
  <c r="W91" i="1" s="1"/>
  <c r="R77" i="1"/>
  <c r="W77" i="1" s="1"/>
  <c r="X77" i="1"/>
  <c r="Y77" i="1" s="1"/>
  <c r="X60" i="1"/>
  <c r="Y60" i="1" s="1"/>
  <c r="R60" i="1"/>
  <c r="X46" i="1"/>
  <c r="Y46" i="1" s="1"/>
  <c r="R46" i="1"/>
  <c r="R31" i="1"/>
  <c r="R17" i="1"/>
  <c r="X17" i="1"/>
  <c r="Y17" i="1" s="1"/>
  <c r="T43" i="1"/>
  <c r="U43" i="1" s="1"/>
  <c r="X78" i="1"/>
  <c r="Y78" i="1" s="1"/>
  <c r="R78" i="1"/>
  <c r="X61" i="1"/>
  <c r="Y61" i="1" s="1"/>
  <c r="R61" i="1"/>
  <c r="R19" i="1"/>
  <c r="W19" i="1" s="1"/>
  <c r="X19" i="1"/>
  <c r="Y19" i="1" s="1"/>
  <c r="X7" i="1"/>
  <c r="Y7" i="1" s="1"/>
  <c r="R7" i="1"/>
  <c r="R106" i="1"/>
  <c r="W106" i="1" s="1"/>
  <c r="X106" i="1"/>
  <c r="Y106" i="1" s="1"/>
  <c r="R94" i="1"/>
  <c r="W94" i="1" s="1"/>
  <c r="X94" i="1"/>
  <c r="Y94" i="1" s="1"/>
  <c r="X33" i="1"/>
  <c r="Y33" i="1" s="1"/>
  <c r="R33" i="1"/>
  <c r="R95" i="1"/>
  <c r="X95" i="1"/>
  <c r="Y95" i="1" s="1"/>
  <c r="X49" i="1"/>
  <c r="Y49" i="1" s="1"/>
  <c r="R49" i="1"/>
  <c r="X21" i="1"/>
  <c r="Y21" i="1" s="1"/>
  <c r="R21" i="1"/>
  <c r="R81" i="1"/>
  <c r="X81" i="1"/>
  <c r="Y81" i="1" s="1"/>
  <c r="X50" i="1"/>
  <c r="Y50" i="1" s="1"/>
  <c r="R50" i="1"/>
  <c r="R22" i="1"/>
  <c r="W22" i="1" s="1"/>
  <c r="X22" i="1"/>
  <c r="Y22" i="1" s="1"/>
  <c r="X110" i="1"/>
  <c r="Y110" i="1" s="1"/>
  <c r="R110" i="1"/>
  <c r="X37" i="1"/>
  <c r="Y37" i="1" s="1"/>
  <c r="R37" i="1"/>
  <c r="T53" i="1"/>
  <c r="U53" i="1" s="1"/>
  <c r="T42" i="1"/>
  <c r="U42" i="1" s="1"/>
  <c r="T119" i="1"/>
  <c r="U119" i="1" s="1"/>
  <c r="T56" i="1"/>
  <c r="U56" i="1" s="1"/>
  <c r="T41" i="1"/>
  <c r="U41" i="1" s="1"/>
  <c r="T88" i="1"/>
  <c r="U88" i="1" s="1"/>
  <c r="T7" i="1"/>
  <c r="U7" i="1" s="1"/>
  <c r="T116" i="1"/>
  <c r="U116" i="1" s="1"/>
  <c r="T89" i="1"/>
  <c r="U89" i="1" s="1"/>
  <c r="T18" i="1"/>
  <c r="U18" i="1" s="1"/>
  <c r="T91" i="1"/>
  <c r="U91" i="1" s="1"/>
  <c r="T19" i="1"/>
  <c r="U19" i="1" s="1"/>
  <c r="I72" i="1"/>
  <c r="J72" i="1" s="1"/>
  <c r="E73" i="1"/>
  <c r="I73" i="1" s="1"/>
  <c r="X73" i="1" s="1"/>
  <c r="Y73" i="1" s="1"/>
  <c r="G72" i="1"/>
  <c r="T72" i="1" s="1"/>
  <c r="U72" i="1" s="1"/>
  <c r="D73" i="1"/>
  <c r="G73" i="1" s="1"/>
  <c r="T71" i="1"/>
  <c r="U71" i="1" s="1"/>
  <c r="P56" i="1"/>
  <c r="P18" i="1"/>
  <c r="T29" i="1"/>
  <c r="U29" i="1" s="1"/>
  <c r="G22" i="1"/>
  <c r="H22" i="1" s="1"/>
  <c r="G23" i="1"/>
  <c r="H23" i="1" s="1"/>
  <c r="T11" i="1"/>
  <c r="U11" i="1" s="1"/>
  <c r="S11" i="1"/>
  <c r="T83" i="1"/>
  <c r="U83" i="1" s="1"/>
  <c r="T79" i="1"/>
  <c r="U79" i="1" s="1"/>
  <c r="T65" i="1"/>
  <c r="U65" i="1" s="1"/>
  <c r="T47" i="1"/>
  <c r="U47" i="1" s="1"/>
  <c r="T32" i="1"/>
  <c r="U32" i="1" s="1"/>
  <c r="T112" i="1"/>
  <c r="U112" i="1" s="1"/>
  <c r="T77" i="1"/>
  <c r="U77" i="1" s="1"/>
  <c r="T30" i="1"/>
  <c r="U30" i="1" s="1"/>
  <c r="T113" i="1"/>
  <c r="U113" i="1" s="1"/>
  <c r="T31" i="1"/>
  <c r="U31" i="1" s="1"/>
  <c r="Q64" i="1"/>
  <c r="T95" i="1"/>
  <c r="U95" i="1" s="1"/>
  <c r="T59" i="1"/>
  <c r="U59" i="1" s="1"/>
  <c r="T55" i="1"/>
  <c r="U55" i="1" s="1"/>
  <c r="T17" i="1"/>
  <c r="U17" i="1" s="1"/>
  <c r="I15" i="1"/>
  <c r="I34" i="1"/>
  <c r="I51" i="1" s="1"/>
  <c r="I28" i="1" s="1"/>
  <c r="T107" i="1"/>
  <c r="U107" i="1" s="1"/>
  <c r="T103" i="1"/>
  <c r="U103" i="1" s="1"/>
  <c r="T35" i="1"/>
  <c r="U35" i="1" s="1"/>
  <c r="I44" i="1"/>
  <c r="I57" i="1" s="1"/>
  <c r="I20" i="1"/>
  <c r="T14" i="1"/>
  <c r="U14" i="1" s="1"/>
  <c r="T9" i="1"/>
  <c r="U9" i="1" s="1"/>
  <c r="T117" i="1"/>
  <c r="U117" i="1" s="1"/>
  <c r="T108" i="1"/>
  <c r="U108" i="1" s="1"/>
  <c r="T104" i="1"/>
  <c r="U104" i="1" s="1"/>
  <c r="T99" i="1"/>
  <c r="U99" i="1" s="1"/>
  <c r="T90" i="1"/>
  <c r="U90" i="1" s="1"/>
  <c r="T86" i="1"/>
  <c r="U86" i="1" s="1"/>
  <c r="T81" i="1"/>
  <c r="U81" i="1" s="1"/>
  <c r="T68" i="1"/>
  <c r="U68" i="1" s="1"/>
  <c r="T60" i="1"/>
  <c r="U60" i="1" s="1"/>
  <c r="T50" i="1"/>
  <c r="U50" i="1" s="1"/>
  <c r="T46" i="1"/>
  <c r="U46" i="1" s="1"/>
  <c r="T37" i="1"/>
  <c r="U37" i="1" s="1"/>
  <c r="T13" i="1"/>
  <c r="U13" i="1" s="1"/>
  <c r="T8" i="1"/>
  <c r="U8" i="1" s="1"/>
  <c r="T120" i="1"/>
  <c r="U120" i="1" s="1"/>
  <c r="T111" i="1"/>
  <c r="U111" i="1" s="1"/>
  <c r="T98" i="1"/>
  <c r="U98" i="1" s="1"/>
  <c r="T94" i="1"/>
  <c r="U94" i="1" s="1"/>
  <c r="T80" i="1"/>
  <c r="U80" i="1" s="1"/>
  <c r="T76" i="1"/>
  <c r="U76" i="1" s="1"/>
  <c r="T67" i="1"/>
  <c r="U67" i="1" s="1"/>
  <c r="T49" i="1"/>
  <c r="U49" i="1" s="1"/>
  <c r="T40" i="1"/>
  <c r="U40" i="1" s="1"/>
  <c r="T36" i="1"/>
  <c r="U36" i="1" s="1"/>
  <c r="T12" i="1"/>
  <c r="U12" i="1" s="1"/>
  <c r="T114" i="1"/>
  <c r="U114" i="1" s="1"/>
  <c r="T110" i="1"/>
  <c r="U110" i="1" s="1"/>
  <c r="T106" i="1"/>
  <c r="U106" i="1" s="1"/>
  <c r="T102" i="1"/>
  <c r="U102" i="1" s="1"/>
  <c r="T97" i="1"/>
  <c r="U97" i="1" s="1"/>
  <c r="T93" i="1"/>
  <c r="U93" i="1" s="1"/>
  <c r="T75" i="1"/>
  <c r="U75" i="1" s="1"/>
  <c r="T70" i="1"/>
  <c r="U70" i="1" s="1"/>
  <c r="T58" i="1"/>
  <c r="U58" i="1" s="1"/>
  <c r="T48" i="1"/>
  <c r="U48" i="1" s="1"/>
  <c r="T39" i="1"/>
  <c r="U39" i="1" s="1"/>
  <c r="T21" i="1"/>
  <c r="U21" i="1" s="1"/>
  <c r="T16" i="1"/>
  <c r="U16" i="1" s="1"/>
  <c r="T10" i="1"/>
  <c r="U10" i="1" s="1"/>
  <c r="T118" i="1"/>
  <c r="U118" i="1" s="1"/>
  <c r="T109" i="1"/>
  <c r="U109" i="1" s="1"/>
  <c r="T105" i="1"/>
  <c r="U105" i="1" s="1"/>
  <c r="T100" i="1"/>
  <c r="U100" i="1" s="1"/>
  <c r="T96" i="1"/>
  <c r="U96" i="1" s="1"/>
  <c r="T87" i="1"/>
  <c r="U87" i="1" s="1"/>
  <c r="T82" i="1"/>
  <c r="U82" i="1" s="1"/>
  <c r="T78" i="1"/>
  <c r="U78" i="1" s="1"/>
  <c r="T74" i="1"/>
  <c r="U74" i="1" s="1"/>
  <c r="T69" i="1"/>
  <c r="U69" i="1" s="1"/>
  <c r="T61" i="1"/>
  <c r="U61" i="1" s="1"/>
  <c r="T52" i="1"/>
  <c r="U52" i="1" s="1"/>
  <c r="T38" i="1"/>
  <c r="U38" i="1" s="1"/>
  <c r="T33" i="1"/>
  <c r="U33" i="1" s="1"/>
  <c r="P32" i="1"/>
  <c r="P7" i="1"/>
  <c r="P89" i="1"/>
  <c r="P35" i="1"/>
  <c r="P79" i="1"/>
  <c r="P59" i="1"/>
  <c r="P107" i="1"/>
  <c r="P103" i="1"/>
  <c r="P95" i="1"/>
  <c r="P83" i="1"/>
  <c r="P77" i="1"/>
  <c r="P43" i="1"/>
  <c r="P31" i="1"/>
  <c r="P119" i="1"/>
  <c r="P113" i="1"/>
  <c r="P91" i="1"/>
  <c r="P42" i="1"/>
  <c r="P65" i="1"/>
  <c r="P54" i="1"/>
  <c r="P41" i="1"/>
  <c r="P71" i="1"/>
  <c r="P53" i="1"/>
  <c r="P29" i="1"/>
  <c r="P19" i="1"/>
  <c r="P116" i="1"/>
  <c r="P112" i="1"/>
  <c r="P88" i="1"/>
  <c r="P47" i="1"/>
  <c r="K66" i="1"/>
  <c r="M66" i="1"/>
  <c r="Q66" i="1" s="1"/>
  <c r="X88" i="1" s="1"/>
  <c r="Y88" i="1" s="1"/>
  <c r="L66" i="1"/>
  <c r="O66" i="1" s="1"/>
  <c r="T66" i="1" s="1"/>
  <c r="U66" i="1" s="1"/>
  <c r="C66" i="1"/>
  <c r="J66" i="1" s="1"/>
  <c r="H65" i="1"/>
  <c r="H103" i="1"/>
  <c r="H104" i="1"/>
  <c r="H105" i="1"/>
  <c r="H106" i="1"/>
  <c r="H107" i="1"/>
  <c r="H108" i="1"/>
  <c r="H109" i="1"/>
  <c r="H110" i="1"/>
  <c r="H111" i="1"/>
  <c r="H112" i="1"/>
  <c r="H113" i="1"/>
  <c r="H114" i="1"/>
  <c r="H102" i="1"/>
  <c r="K101" i="1"/>
  <c r="M101" i="1"/>
  <c r="L101" i="1"/>
  <c r="C101" i="1"/>
  <c r="J101" i="1" s="1"/>
  <c r="K92" i="1"/>
  <c r="M92" i="1"/>
  <c r="Q92" i="1" s="1"/>
  <c r="L92" i="1"/>
  <c r="O92" i="1" s="1"/>
  <c r="C92" i="1"/>
  <c r="J92" i="1" s="1"/>
  <c r="H94" i="1"/>
  <c r="H95" i="1"/>
  <c r="H96" i="1"/>
  <c r="H97" i="1"/>
  <c r="H98" i="1"/>
  <c r="H99" i="1"/>
  <c r="H100" i="1"/>
  <c r="H93" i="1"/>
  <c r="H53" i="1"/>
  <c r="H54" i="1"/>
  <c r="H55" i="1"/>
  <c r="H56" i="1"/>
  <c r="H52" i="1"/>
  <c r="H117" i="1"/>
  <c r="H118" i="1"/>
  <c r="H119" i="1"/>
  <c r="H120" i="1"/>
  <c r="H116" i="1"/>
  <c r="M34" i="1"/>
  <c r="Q34" i="1" s="1"/>
  <c r="K34" i="1"/>
  <c r="C34" i="1"/>
  <c r="L34" i="1"/>
  <c r="O34" i="1" s="1"/>
  <c r="H30" i="1"/>
  <c r="H31" i="1"/>
  <c r="H32" i="1"/>
  <c r="H33" i="1"/>
  <c r="H29" i="1"/>
  <c r="H60" i="1"/>
  <c r="L64" i="1"/>
  <c r="C64" i="1"/>
  <c r="H59" i="1"/>
  <c r="H61" i="1"/>
  <c r="H58" i="1"/>
  <c r="W42" i="1" l="1"/>
  <c r="W110" i="1"/>
  <c r="W7" i="1"/>
  <c r="W46" i="1"/>
  <c r="I64" i="1"/>
  <c r="X12" i="1" s="1"/>
  <c r="Y12" i="1" s="1"/>
  <c r="W81" i="1"/>
  <c r="W35" i="1"/>
  <c r="W80" i="1"/>
  <c r="W49" i="1"/>
  <c r="W87" i="1"/>
  <c r="W25" i="1"/>
  <c r="W16" i="1"/>
  <c r="W17" i="1"/>
  <c r="W99" i="1"/>
  <c r="W52" i="1"/>
  <c r="W105" i="1"/>
  <c r="W50" i="1"/>
  <c r="W18" i="1"/>
  <c r="Q101" i="1"/>
  <c r="X101" i="1" s="1"/>
  <c r="Y101" i="1" s="1"/>
  <c r="O101" i="1"/>
  <c r="T101" i="1" s="1"/>
  <c r="U101" i="1" s="1"/>
  <c r="I121" i="1"/>
  <c r="N115" i="1"/>
  <c r="N28" i="1"/>
  <c r="N121" i="1" s="1"/>
  <c r="W109" i="1"/>
  <c r="W61" i="1"/>
  <c r="W60" i="1"/>
  <c r="W89" i="1"/>
  <c r="W40" i="1"/>
  <c r="W107" i="1"/>
  <c r="W24" i="1"/>
  <c r="W111" i="1"/>
  <c r="W97" i="1"/>
  <c r="F28" i="1"/>
  <c r="F121" i="1" s="1"/>
  <c r="W59" i="1"/>
  <c r="W10" i="1"/>
  <c r="W53" i="1"/>
  <c r="W95" i="1"/>
  <c r="W30" i="1"/>
  <c r="W117" i="1"/>
  <c r="W56" i="1"/>
  <c r="W104" i="1"/>
  <c r="W41" i="1"/>
  <c r="W68" i="1"/>
  <c r="W54" i="1"/>
  <c r="W82" i="1"/>
  <c r="W26" i="1"/>
  <c r="W85" i="1"/>
  <c r="W37" i="1"/>
  <c r="W98" i="1"/>
  <c r="W113" i="1"/>
  <c r="W69" i="1"/>
  <c r="W21" i="1"/>
  <c r="W39" i="1"/>
  <c r="W11" i="1"/>
  <c r="O64" i="1"/>
  <c r="T64" i="1" s="1"/>
  <c r="U64" i="1" s="1"/>
  <c r="L73" i="1"/>
  <c r="O73" i="1" s="1"/>
  <c r="T73" i="1" s="1"/>
  <c r="U73" i="1" s="1"/>
  <c r="G28" i="1"/>
  <c r="D121" i="1"/>
  <c r="W100" i="1"/>
  <c r="W70" i="1"/>
  <c r="W102" i="1"/>
  <c r="W67" i="1"/>
  <c r="W116" i="1"/>
  <c r="W23" i="1"/>
  <c r="W96" i="1"/>
  <c r="W55" i="1"/>
  <c r="X8" i="1"/>
  <c r="Y8" i="1" s="1"/>
  <c r="J34" i="1"/>
  <c r="W33" i="1"/>
  <c r="W78" i="1"/>
  <c r="X14" i="1"/>
  <c r="Y14" i="1" s="1"/>
  <c r="W103" i="1"/>
  <c r="W47" i="1"/>
  <c r="W86" i="1"/>
  <c r="W38" i="1"/>
  <c r="W8" i="1"/>
  <c r="W36" i="1"/>
  <c r="X34" i="1"/>
  <c r="Y34" i="1" s="1"/>
  <c r="R34" i="1"/>
  <c r="R66" i="1"/>
  <c r="X72" i="1"/>
  <c r="Y72" i="1" s="1"/>
  <c r="W72" i="1"/>
  <c r="R92" i="1"/>
  <c r="W92" i="1" s="1"/>
  <c r="X92" i="1"/>
  <c r="Y92" i="1" s="1"/>
  <c r="T23" i="1"/>
  <c r="U23" i="1" s="1"/>
  <c r="T22" i="1"/>
  <c r="U22" i="1" s="1"/>
  <c r="G25" i="1"/>
  <c r="T34" i="1"/>
  <c r="U34" i="1" s="1"/>
  <c r="T92" i="1"/>
  <c r="U92" i="1" s="1"/>
  <c r="P66" i="1"/>
  <c r="H64" i="1"/>
  <c r="P34" i="1"/>
  <c r="P92" i="1"/>
  <c r="S65" i="1"/>
  <c r="H66" i="1"/>
  <c r="S111" i="1"/>
  <c r="S107" i="1"/>
  <c r="S112" i="1"/>
  <c r="S108" i="1"/>
  <c r="S104" i="1"/>
  <c r="S114" i="1"/>
  <c r="S110" i="1"/>
  <c r="S106" i="1"/>
  <c r="S113" i="1"/>
  <c r="S109" i="1"/>
  <c r="S105" i="1"/>
  <c r="S102" i="1"/>
  <c r="S103" i="1"/>
  <c r="S87" i="1"/>
  <c r="S88" i="1"/>
  <c r="S52" i="1"/>
  <c r="S94" i="1"/>
  <c r="H34" i="1"/>
  <c r="S90" i="1"/>
  <c r="S89" i="1"/>
  <c r="S100" i="1"/>
  <c r="S95" i="1"/>
  <c r="S93" i="1"/>
  <c r="S54" i="1"/>
  <c r="S86" i="1"/>
  <c r="S99" i="1"/>
  <c r="S53" i="1"/>
  <c r="S91" i="1"/>
  <c r="S98" i="1"/>
  <c r="H101" i="1"/>
  <c r="S97" i="1"/>
  <c r="S96" i="1"/>
  <c r="H92" i="1"/>
  <c r="S56" i="1"/>
  <c r="S55" i="1"/>
  <c r="S118" i="1"/>
  <c r="S119" i="1"/>
  <c r="S116" i="1"/>
  <c r="S117" i="1"/>
  <c r="S120" i="1"/>
  <c r="S31" i="1"/>
  <c r="S29" i="1"/>
  <c r="S30" i="1"/>
  <c r="S32" i="1"/>
  <c r="S33" i="1"/>
  <c r="S22" i="1"/>
  <c r="S23" i="1"/>
  <c r="S21" i="1"/>
  <c r="S59" i="1"/>
  <c r="S60" i="1"/>
  <c r="S58" i="1"/>
  <c r="H36" i="1"/>
  <c r="H37" i="1"/>
  <c r="H38" i="1"/>
  <c r="H39" i="1"/>
  <c r="H40" i="1"/>
  <c r="H41" i="1"/>
  <c r="H42" i="1"/>
  <c r="H43" i="1"/>
  <c r="H35" i="1"/>
  <c r="H47" i="1"/>
  <c r="H48" i="1"/>
  <c r="H49" i="1"/>
  <c r="H50" i="1"/>
  <c r="H46" i="1"/>
  <c r="H75" i="1"/>
  <c r="H76" i="1"/>
  <c r="H77" i="1"/>
  <c r="H78" i="1"/>
  <c r="H79" i="1"/>
  <c r="H80" i="1"/>
  <c r="H81" i="1"/>
  <c r="H82" i="1"/>
  <c r="H83" i="1"/>
  <c r="H74" i="1"/>
  <c r="H68" i="1"/>
  <c r="H69" i="1"/>
  <c r="H70" i="1"/>
  <c r="H71" i="1"/>
  <c r="H72" i="1"/>
  <c r="H67" i="1"/>
  <c r="K44" i="1"/>
  <c r="K57" i="1" s="1"/>
  <c r="M44" i="1"/>
  <c r="L44" i="1"/>
  <c r="C44" i="1"/>
  <c r="C57" i="1" s="1"/>
  <c r="H57" i="1" s="1"/>
  <c r="K51" i="1"/>
  <c r="K28" i="1" s="1"/>
  <c r="K121" i="1" s="1"/>
  <c r="M51" i="1"/>
  <c r="L51" i="1"/>
  <c r="O51" i="1" s="1"/>
  <c r="T51" i="1" s="1"/>
  <c r="U51" i="1" s="1"/>
  <c r="K15" i="1"/>
  <c r="K84" i="1" s="1"/>
  <c r="M15" i="1"/>
  <c r="Q15" i="1" s="1"/>
  <c r="X83" i="1" s="1"/>
  <c r="Y83" i="1" s="1"/>
  <c r="L15" i="1"/>
  <c r="O15" i="1" s="1"/>
  <c r="T15" i="1" s="1"/>
  <c r="U15" i="1" s="1"/>
  <c r="K20" i="1"/>
  <c r="M20" i="1"/>
  <c r="Q20" i="1" s="1"/>
  <c r="X43" i="1" s="1"/>
  <c r="Y43" i="1" s="1"/>
  <c r="L20" i="1"/>
  <c r="O20" i="1" s="1"/>
  <c r="T20" i="1" s="1"/>
  <c r="U20" i="1" s="1"/>
  <c r="M84" i="1"/>
  <c r="Q84" i="1" s="1"/>
  <c r="X90" i="1" s="1"/>
  <c r="Y90" i="1" s="1"/>
  <c r="L84" i="1"/>
  <c r="O84" i="1" s="1"/>
  <c r="T84" i="1" s="1"/>
  <c r="U84" i="1" s="1"/>
  <c r="C20" i="1"/>
  <c r="H20" i="1" s="1"/>
  <c r="C84" i="1"/>
  <c r="J84" i="1" s="1"/>
  <c r="C73" i="1"/>
  <c r="J73" i="1" s="1"/>
  <c r="C51" i="1"/>
  <c r="C15" i="1"/>
  <c r="H15" i="1" s="1"/>
  <c r="W34" i="1" l="1"/>
  <c r="R101" i="1"/>
  <c r="W101" i="1" s="1"/>
  <c r="P101" i="1"/>
  <c r="S101" i="1" s="1"/>
  <c r="J64" i="1"/>
  <c r="F115" i="1"/>
  <c r="I115" i="1" s="1"/>
  <c r="G121" i="1"/>
  <c r="J51" i="1"/>
  <c r="C28" i="1"/>
  <c r="H28" i="1" s="1"/>
  <c r="D115" i="1"/>
  <c r="J20" i="1"/>
  <c r="J57" i="1"/>
  <c r="Q51" i="1"/>
  <c r="X64" i="1" s="1"/>
  <c r="Y64" i="1" s="1"/>
  <c r="M28" i="1"/>
  <c r="Q44" i="1"/>
  <c r="X31" i="1" s="1"/>
  <c r="Y31" i="1" s="1"/>
  <c r="M57" i="1"/>
  <c r="Q57" i="1" s="1"/>
  <c r="X57" i="1" s="1"/>
  <c r="Y57" i="1" s="1"/>
  <c r="K115" i="1"/>
  <c r="L28" i="1"/>
  <c r="J44" i="1"/>
  <c r="W88" i="1"/>
  <c r="O44" i="1"/>
  <c r="T44" i="1" s="1"/>
  <c r="U44" i="1" s="1"/>
  <c r="L57" i="1"/>
  <c r="O57" i="1" s="1"/>
  <c r="X20" i="1"/>
  <c r="Y20" i="1" s="1"/>
  <c r="R20" i="1"/>
  <c r="X84" i="1"/>
  <c r="Y84" i="1" s="1"/>
  <c r="R84" i="1"/>
  <c r="J15" i="1"/>
  <c r="X15" i="1"/>
  <c r="Y15" i="1" s="1"/>
  <c r="R15" i="1"/>
  <c r="H25" i="1"/>
  <c r="S25" i="1" s="1"/>
  <c r="T25" i="1"/>
  <c r="U25" i="1" s="1"/>
  <c r="G24" i="1"/>
  <c r="G26" i="1"/>
  <c r="P84" i="1"/>
  <c r="P51" i="1"/>
  <c r="P15" i="1"/>
  <c r="P20" i="1"/>
  <c r="S66" i="1"/>
  <c r="S34" i="1"/>
  <c r="S92" i="1"/>
  <c r="H73" i="1"/>
  <c r="S68" i="1"/>
  <c r="S77" i="1"/>
  <c r="S14" i="1"/>
  <c r="S49" i="1"/>
  <c r="S43" i="1"/>
  <c r="S39" i="1"/>
  <c r="S74" i="1"/>
  <c r="S76" i="1"/>
  <c r="S75" i="1"/>
  <c r="H44" i="1"/>
  <c r="S83" i="1"/>
  <c r="S17" i="1"/>
  <c r="S46" i="1"/>
  <c r="S41" i="1"/>
  <c r="S69" i="1"/>
  <c r="S78" i="1"/>
  <c r="S7" i="1"/>
  <c r="S50" i="1"/>
  <c r="S40" i="1"/>
  <c r="H51" i="1"/>
  <c r="S67" i="1"/>
  <c r="S13" i="1"/>
  <c r="S48" i="1"/>
  <c r="S38" i="1"/>
  <c r="S82" i="1"/>
  <c r="S16" i="1"/>
  <c r="S12" i="1"/>
  <c r="S47" i="1"/>
  <c r="S37" i="1"/>
  <c r="S72" i="1"/>
  <c r="S81" i="1"/>
  <c r="S10" i="1"/>
  <c r="S35" i="1"/>
  <c r="S36" i="1"/>
  <c r="S71" i="1"/>
  <c r="S80" i="1"/>
  <c r="S19" i="1"/>
  <c r="S9" i="1"/>
  <c r="H84" i="1"/>
  <c r="S70" i="1"/>
  <c r="S79" i="1"/>
  <c r="S18" i="1"/>
  <c r="S8" i="1"/>
  <c r="S42" i="1"/>
  <c r="X44" i="1" l="1"/>
  <c r="Y44" i="1" s="1"/>
  <c r="X51" i="1"/>
  <c r="Y51" i="1" s="1"/>
  <c r="W15" i="1"/>
  <c r="W83" i="1"/>
  <c r="T57" i="1"/>
  <c r="U57" i="1" s="1"/>
  <c r="P57" i="1"/>
  <c r="S57" i="1" s="1"/>
  <c r="W20" i="1"/>
  <c r="W43" i="1"/>
  <c r="Q28" i="1"/>
  <c r="X28" i="1" s="1"/>
  <c r="Y28" i="1" s="1"/>
  <c r="M121" i="1"/>
  <c r="X32" i="1"/>
  <c r="Y32" i="1" s="1"/>
  <c r="R57" i="1"/>
  <c r="R44" i="1"/>
  <c r="W84" i="1"/>
  <c r="W90" i="1"/>
  <c r="O28" i="1"/>
  <c r="L121" i="1"/>
  <c r="O121" i="1" s="1"/>
  <c r="C121" i="1"/>
  <c r="J28" i="1"/>
  <c r="G115" i="1"/>
  <c r="R51" i="1"/>
  <c r="W51" i="1" s="1"/>
  <c r="C115" i="1"/>
  <c r="J115" i="1" s="1"/>
  <c r="P44" i="1"/>
  <c r="S44" i="1" s="1"/>
  <c r="H26" i="1"/>
  <c r="S26" i="1" s="1"/>
  <c r="T26" i="1"/>
  <c r="U26" i="1" s="1"/>
  <c r="H24" i="1"/>
  <c r="S24" i="1" s="1"/>
  <c r="T24" i="1"/>
  <c r="U24" i="1" s="1"/>
  <c r="G27" i="1"/>
  <c r="S84" i="1"/>
  <c r="S15" i="1"/>
  <c r="S20" i="1"/>
  <c r="S51" i="1"/>
  <c r="H115" i="1" l="1"/>
  <c r="Q121" i="1"/>
  <c r="X121" i="1" s="1"/>
  <c r="Y121" i="1" s="1"/>
  <c r="M115" i="1"/>
  <c r="Q115" i="1" s="1"/>
  <c r="X115" i="1" s="1"/>
  <c r="Y115" i="1" s="1"/>
  <c r="W57" i="1"/>
  <c r="W32" i="1"/>
  <c r="W44" i="1"/>
  <c r="W31" i="1"/>
  <c r="T28" i="1"/>
  <c r="U28" i="1" s="1"/>
  <c r="P28" i="1"/>
  <c r="S28" i="1" s="1"/>
  <c r="P121" i="1"/>
  <c r="T121" i="1"/>
  <c r="U121" i="1" s="1"/>
  <c r="J121" i="1"/>
  <c r="H121" i="1"/>
  <c r="X66" i="1"/>
  <c r="Y66" i="1" s="1"/>
  <c r="R28" i="1"/>
  <c r="L115" i="1"/>
  <c r="O115" i="1" s="1"/>
  <c r="H27" i="1"/>
  <c r="S27" i="1" s="1"/>
  <c r="T27" i="1"/>
  <c r="U27" i="1" s="1"/>
  <c r="K64" i="1"/>
  <c r="K73" i="1" s="1"/>
  <c r="P61" i="1"/>
  <c r="S61" i="1" s="1"/>
  <c r="S121" i="1" l="1"/>
  <c r="X71" i="1"/>
  <c r="Y71" i="1" s="1"/>
  <c r="R121" i="1"/>
  <c r="W28" i="1"/>
  <c r="W66" i="1"/>
  <c r="X74" i="1"/>
  <c r="Y74" i="1" s="1"/>
  <c r="R115" i="1"/>
  <c r="T115" i="1"/>
  <c r="U115" i="1" s="1"/>
  <c r="P115" i="1"/>
  <c r="S115" i="1" s="1"/>
  <c r="R73" i="1"/>
  <c r="P73" i="1"/>
  <c r="S73" i="1" s="1"/>
  <c r="P64" i="1"/>
  <c r="S64" i="1" s="1"/>
  <c r="R64" i="1"/>
  <c r="W14" i="1" l="1"/>
  <c r="W73" i="1"/>
  <c r="W64" i="1"/>
  <c r="W12" i="1"/>
  <c r="W121" i="1"/>
  <c r="W71" i="1"/>
  <c r="W115" i="1"/>
  <c r="W74" i="1"/>
</calcChain>
</file>

<file path=xl/sharedStrings.xml><?xml version="1.0" encoding="utf-8"?>
<sst xmlns="http://schemas.openxmlformats.org/spreadsheetml/2006/main" count="281" uniqueCount="175">
  <si>
    <t>TOTAL</t>
  </si>
  <si>
    <t>Bonaventure</t>
  </si>
  <si>
    <t>Les Iles de la Madeleine</t>
  </si>
  <si>
    <t>La Cote-de-Gaspé</t>
  </si>
  <si>
    <t>La Haute Gaspésie</t>
  </si>
  <si>
    <t>Le Rocher Percé</t>
  </si>
  <si>
    <t>Beauce-Sartigan</t>
  </si>
  <si>
    <t>Bellechasse</t>
  </si>
  <si>
    <t>La Nouvelle-Beauce</t>
  </si>
  <si>
    <t>Les Etchemins</t>
  </si>
  <si>
    <t>L'Islet</t>
  </si>
  <si>
    <t>Lotbinière</t>
  </si>
  <si>
    <t>Montmagny</t>
  </si>
  <si>
    <t>Le Domaine-du-Roy</t>
  </si>
  <si>
    <t>Lac-Saint-Jean-Est</t>
  </si>
  <si>
    <t>Le Fjord-du-Saguenay</t>
  </si>
  <si>
    <t>Maria-Chapdelaine</t>
  </si>
  <si>
    <t>Beauce-Centre / Robert Cliche</t>
  </si>
  <si>
    <t>Les Appalaches (former l'Amiante) THETFORD</t>
  </si>
  <si>
    <t>Desjardins + Les Chutes de la Chaudière (now Lévis)</t>
  </si>
  <si>
    <t>La Matapédia</t>
  </si>
  <si>
    <t>Les Basques</t>
  </si>
  <si>
    <t>Rimouski-Neigette</t>
  </si>
  <si>
    <t>Rivière-du-Loup</t>
  </si>
  <si>
    <t>Témiscouata</t>
  </si>
  <si>
    <t>Papineau</t>
  </si>
  <si>
    <t>Pontiac</t>
  </si>
  <si>
    <t>La Mitis</t>
  </si>
  <si>
    <t>Coaticook</t>
  </si>
  <si>
    <t>Le Granit</t>
  </si>
  <si>
    <t>Le Haut-Saint-François</t>
  </si>
  <si>
    <t>Le Val-Saint-François</t>
  </si>
  <si>
    <t>Memphrémagog</t>
  </si>
  <si>
    <t>Brome-Missisquoi (Montérégie until 2021)</t>
  </si>
  <si>
    <t>Les Sources (Asbestos)</t>
  </si>
  <si>
    <t>Sherbrooke (ET) / La région Sherbrookoise</t>
  </si>
  <si>
    <t>n/a</t>
  </si>
  <si>
    <t>Charlevoix</t>
  </si>
  <si>
    <t>Charlevoix-Est</t>
  </si>
  <si>
    <t>La Côte-de-Beaupré</t>
  </si>
  <si>
    <t>L'Île-d'Orléans</t>
  </si>
  <si>
    <t>La Jacques-Cartier</t>
  </si>
  <si>
    <t>Portneuf</t>
  </si>
  <si>
    <t>Agglomeration of Quebec City (ET)</t>
  </si>
  <si>
    <t>Maskinongé</t>
  </si>
  <si>
    <t>Arthabaska</t>
  </si>
  <si>
    <t>Bécancour</t>
  </si>
  <si>
    <t>Drummond</t>
  </si>
  <si>
    <t>L'Érable</t>
  </si>
  <si>
    <t>Nicolet-Yamaska</t>
  </si>
  <si>
    <t>La Tuque (ET) (Le Haut-Saint-Maurice in 2001)</t>
  </si>
  <si>
    <t>Shawinigan (ET) (Le Centre-de-la-Mauricie in 2001)</t>
  </si>
  <si>
    <t>Francheville (Trois-Rivières)</t>
  </si>
  <si>
    <t>Abitibi</t>
  </si>
  <si>
    <t>Abitibi-Ouest</t>
  </si>
  <si>
    <t>La Vallée-de-l'Or</t>
  </si>
  <si>
    <t>Témiscamingue</t>
  </si>
  <si>
    <t>Rouyn-Noranda (ET)</t>
  </si>
  <si>
    <t>D'Autray</t>
  </si>
  <si>
    <t>Joliette</t>
  </si>
  <si>
    <t>L'Assomption</t>
  </si>
  <si>
    <t>Les Moulins</t>
  </si>
  <si>
    <t>Matawinie</t>
  </si>
  <si>
    <t>Montcalm</t>
  </si>
  <si>
    <t>Antoine-Labelle</t>
  </si>
  <si>
    <t>Argenteuil</t>
  </si>
  <si>
    <t>Deux-Montagnes</t>
  </si>
  <si>
    <t>La Rivière-du-Nord</t>
  </si>
  <si>
    <t>Les Laurentides</t>
  </si>
  <si>
    <t>Les Pays-d'en-Haut</t>
  </si>
  <si>
    <t>Thérèse-De Blainville</t>
  </si>
  <si>
    <t>Mirabel, Quebec</t>
  </si>
  <si>
    <t>REGION</t>
  </si>
  <si>
    <t>02 - Saguenay-Lac-Saint-Jean</t>
  </si>
  <si>
    <t>03 - Capitale-Nationale</t>
  </si>
  <si>
    <t>04 - Mauricie</t>
  </si>
  <si>
    <t>05 - Estrie</t>
  </si>
  <si>
    <t>05 - Estrie - TOTAL</t>
  </si>
  <si>
    <t>01 - Bas-Saint-Laurent</t>
  </si>
  <si>
    <t>01 - Bas-Saint-Laurent - TOTAL</t>
  </si>
  <si>
    <t>08 - Abitibi-Temiscamingue</t>
  </si>
  <si>
    <t>09 - Côte-Nord</t>
  </si>
  <si>
    <t>09 - Côte-Nord - TOTAL</t>
  </si>
  <si>
    <t>03 - Capitale-Nationale - TOTAL</t>
  </si>
  <si>
    <t>04 - Mauricie - TOTAL</t>
  </si>
  <si>
    <t>11 - Gaspésie-Iles-de-la-Madeleine</t>
  </si>
  <si>
    <t>11 - Gaspésie-Iles-de-la-Madeleine - TOTAL</t>
  </si>
  <si>
    <t>12 - Chaudière-Appalaches</t>
  </si>
  <si>
    <t>14 - Lanaudière</t>
  </si>
  <si>
    <t>15 - Laurentides</t>
  </si>
  <si>
    <t>17 - Centre-du-Québec</t>
  </si>
  <si>
    <t>12 - Chaudière-Appalaches - TOTAL</t>
  </si>
  <si>
    <t>02 - Saguenay-Lac-Saint-Jean - TOTAL</t>
  </si>
  <si>
    <t>17 - Centre-du-Québec - TOTAL</t>
  </si>
  <si>
    <t>08 - Abitibi-Temiscamingue - TOTAL</t>
  </si>
  <si>
    <t>14 - Lanaudière - TOTAL</t>
  </si>
  <si>
    <t>15 - Laurentides - TOTAL</t>
  </si>
  <si>
    <t>Not included</t>
  </si>
  <si>
    <t>10 - Nord-du-Québec</t>
  </si>
  <si>
    <t>13 - Laval</t>
  </si>
  <si>
    <t>% PROP CHANGE</t>
  </si>
  <si>
    <t>NUM CHANGE</t>
  </si>
  <si>
    <t>% NUM CHANGE</t>
  </si>
  <si>
    <t>Acton</t>
  </si>
  <si>
    <t>Beauharnois-Salaberry</t>
  </si>
  <si>
    <t>Le Haut-Richelieu</t>
  </si>
  <si>
    <t>Le Haut-Saint-Laurent</t>
  </si>
  <si>
    <t>Les Jardins-de-Napierville</t>
  </si>
  <si>
    <t>Les Maskoutains</t>
  </si>
  <si>
    <t>Roussillon</t>
  </si>
  <si>
    <t>Rouville</t>
  </si>
  <si>
    <t>Vaudreuil-Soulanges</t>
  </si>
  <si>
    <t>16 - Montérégie - TOTAL</t>
  </si>
  <si>
    <t>18 - Montérégie</t>
  </si>
  <si>
    <t>19 - Montérégie</t>
  </si>
  <si>
    <t>20 - Montérégie</t>
  </si>
  <si>
    <t>21 - Montérégie</t>
  </si>
  <si>
    <t>22 - Montérégie</t>
  </si>
  <si>
    <t>23 - Montérégie</t>
  </si>
  <si>
    <t>24 - Montérégie</t>
  </si>
  <si>
    <t>25 - Montérégie</t>
  </si>
  <si>
    <t>26 - Montérégie</t>
  </si>
  <si>
    <t>27 - Montérégie</t>
  </si>
  <si>
    <t>28 - Montérégie</t>
  </si>
  <si>
    <t>29 - Montérégie</t>
  </si>
  <si>
    <t>30 - Montérégie</t>
  </si>
  <si>
    <t>Pierre-De Saurel (pre-2009 MRC Le Bas-Richelieu)</t>
  </si>
  <si>
    <t>06 - Montreal</t>
  </si>
  <si>
    <t>La Matanie / Matane (2013)</t>
  </si>
  <si>
    <t>10 - Nord-du-Québec - TOTAL</t>
  </si>
  <si>
    <t>07 - Outaouais</t>
  </si>
  <si>
    <t>07 - Outaouais - TOTAL</t>
  </si>
  <si>
    <t>La Haute-Yamaska (Montérégie until 2021)</t>
  </si>
  <si>
    <t>Avignon (excluding Listuguj**)</t>
  </si>
  <si>
    <t>**Please note that some boundaries may change from one census to another, and some reserves were not included in the 2021 census. Attempts were made to account for these changes when significant gaps in the data were observed.</t>
  </si>
  <si>
    <t>La Vallée-de-la-Gatineau</t>
  </si>
  <si>
    <t>Gatineau (Communauté-Urbaine-de-l'Outaouais)</t>
  </si>
  <si>
    <t>MRC Census Division</t>
  </si>
  <si>
    <t>FOLS English</t>
  </si>
  <si>
    <t>FOLS French</t>
  </si>
  <si>
    <t>FOLS English and French</t>
  </si>
  <si>
    <t>FOLS English (ADJ)*</t>
  </si>
  <si>
    <t>EN % (ADJ)</t>
  </si>
  <si>
    <t>FOLS French (ADJ)*</t>
  </si>
  <si>
    <t>FOLS Total</t>
  </si>
  <si>
    <t>2021 FOLS Total</t>
  </si>
  <si>
    <t>Kamouraska</t>
  </si>
  <si>
    <t>2021 FOLS English</t>
  </si>
  <si>
    <t>2021 FOLS French</t>
  </si>
  <si>
    <t>2021 FOLS English and French</t>
  </si>
  <si>
    <t>2021 FOLS English (ADJ)*</t>
  </si>
  <si>
    <t>2021 EN % (ADJ)</t>
  </si>
  <si>
    <t>2021 FOLS French (ADJ)*</t>
  </si>
  <si>
    <t>Nord-du-Québec</t>
  </si>
  <si>
    <t>***</t>
  </si>
  <si>
    <t>English-speaker changes</t>
  </si>
  <si>
    <t>French-speaker changes</t>
  </si>
  <si>
    <t>FR % (ADJ)</t>
  </si>
  <si>
    <t>2021 FR % (ADJ)*</t>
  </si>
  <si>
    <t>*adjusted numbers include a 50/50 redistribution of FOLS/E+F data into FOLS/E and FOLS/F</t>
  </si>
  <si>
    <t>Longueuil (2001 was MRC Champlain)***</t>
  </si>
  <si>
    <t>Marguerite-D'Youville (pre-2011 was MRC Lajemmerais)***</t>
  </si>
  <si>
    <t>La Vallée-du-Richelieu***</t>
  </si>
  <si>
    <t>***MRC boundaries were adjusted after 2001 when Boucherville was removed from MRC Lajemmerais + Saint-Bruno-de-Montarville was removed from MRC La Vallée-du-Richelieu to join Longueuil. 2021 stats were calculated with 2001 boundaries to account for this change.</t>
  </si>
  <si>
    <t xml:space="preserve">Mékinac </t>
  </si>
  <si>
    <t xml:space="preserve">Sept-Rivières + Caniapiscau </t>
  </si>
  <si>
    <t xml:space="preserve">La Haute-Côte-Nord </t>
  </si>
  <si>
    <t>Minganie + Le Golfe-du-Saint-Laurent  (Minganie-Basse-Côte-Nord before 2011)</t>
  </si>
  <si>
    <t xml:space="preserve">Manicouagan </t>
  </si>
  <si>
    <t>Minganie  (combined with Le Golfe-du-Saint-Laurent for Census)</t>
  </si>
  <si>
    <t>Sept-Rivières  (combined with Caniapiscau for Census)</t>
  </si>
  <si>
    <t>Les Collines-de-l'Outaouais</t>
  </si>
  <si>
    <r>
      <rPr>
        <sz val="16"/>
        <color theme="0"/>
        <rFont val="Calibri"/>
        <family val="2"/>
      </rPr>
      <t>Quebec English-Speaking Communities Research Network (QUESCREN)</t>
    </r>
    <r>
      <rPr>
        <b/>
        <u/>
        <sz val="14"/>
        <color theme="0"/>
        <rFont val="Calibri"/>
        <family val="2"/>
      </rPr>
      <t xml:space="preserve">
</t>
    </r>
    <r>
      <rPr>
        <b/>
        <sz val="16"/>
        <color theme="0"/>
        <rFont val="Calibri"/>
        <family val="2"/>
      </rPr>
      <t xml:space="preserve"> 
</t>
    </r>
    <r>
      <rPr>
        <b/>
        <sz val="22"/>
        <color theme="0"/>
        <rFont val="Calibri"/>
        <family val="2"/>
      </rPr>
      <t>ENGLISH-SPEAKING POPULATION CHANGE OVER TIME OUTSIDE MTL / LAVAL 2001-2021</t>
    </r>
    <r>
      <rPr>
        <b/>
        <sz val="16"/>
        <color theme="0"/>
        <rFont val="Calibri"/>
        <family val="2"/>
      </rPr>
      <t xml:space="preserve">
</t>
    </r>
    <r>
      <rPr>
        <b/>
        <sz val="18"/>
        <color theme="0"/>
        <rFont val="Calibri"/>
        <family val="2"/>
      </rPr>
      <t>Data Generated from Statistics Canada Censuses</t>
    </r>
    <r>
      <rPr>
        <sz val="18"/>
        <color theme="0"/>
        <rFont val="Calibri"/>
        <family val="2"/>
      </rPr>
      <t xml:space="preserve">
QUESCREN Brief No. 12</t>
    </r>
    <r>
      <rPr>
        <u/>
        <sz val="14"/>
        <color theme="0"/>
        <rFont val="Calibri"/>
        <family val="2"/>
      </rPr>
      <t xml:space="preserve">
</t>
    </r>
    <r>
      <rPr>
        <sz val="16"/>
        <color theme="0"/>
        <rFont val="Calibri"/>
        <family val="2"/>
      </rPr>
      <t>Prepared by Shannon Bell and Patrick Donovan, with assistance from Joanne Pocock</t>
    </r>
  </si>
  <si>
    <t>Click here to read the brief.</t>
  </si>
  <si>
    <t>This project was funded 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</si>
</sst>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_(* #,##0_);_(* \(#,##0\);_(* &quot;-&quot;??_);_(@_)"/>
  </numFmts>
  <fonts count="29" x14ac:knownFonts="1">
    <font>
      <sz val="12"/>
      <color theme="1"/>
      <name val="Calibri"/>
      <family val="2"/>
      <scheme val="minor"/>
    </font>
    <font>
      <b/>
      <sz val="12"/>
      <color theme="1"/>
      <name val="Calibri"/>
      <family val="2"/>
      <scheme val="minor"/>
    </font>
    <font>
      <u/>
      <sz val="12"/>
      <color theme="10"/>
      <name val="Calibri"/>
      <family val="2"/>
      <scheme val="minor"/>
    </font>
    <font>
      <sz val="12"/>
      <color theme="1"/>
      <name val="Calibri"/>
      <family val="2"/>
      <scheme val="minor"/>
    </font>
    <font>
      <sz val="12"/>
      <color rgb="FF000000"/>
      <name val="Calibri"/>
      <family val="2"/>
      <scheme val="minor"/>
    </font>
    <font>
      <i/>
      <sz val="12"/>
      <color theme="0" tint="-0.249977111117893"/>
      <name val="Calibri"/>
      <family val="2"/>
      <scheme val="minor"/>
    </font>
    <font>
      <sz val="8"/>
      <name val="Calibri"/>
      <family val="2"/>
      <scheme val="minor"/>
    </font>
    <font>
      <i/>
      <sz val="12"/>
      <color theme="1"/>
      <name val="Calibri"/>
      <family val="2"/>
      <scheme val="minor"/>
    </font>
    <font>
      <b/>
      <sz val="12"/>
      <color theme="0"/>
      <name val="Calibri"/>
      <family val="2"/>
      <scheme val="minor"/>
    </font>
    <font>
      <sz val="12"/>
      <color theme="0"/>
      <name val="Calibri"/>
      <family val="2"/>
      <scheme val="minor"/>
    </font>
    <font>
      <b/>
      <sz val="11"/>
      <color theme="0"/>
      <name val="Calibri"/>
      <family val="2"/>
      <scheme val="minor"/>
    </font>
    <font>
      <b/>
      <sz val="11"/>
      <color theme="1"/>
      <name val="Calibri"/>
      <family val="2"/>
      <scheme val="minor"/>
    </font>
    <font>
      <b/>
      <sz val="18"/>
      <color theme="1"/>
      <name val="Calibri"/>
      <family val="2"/>
      <scheme val="minor"/>
    </font>
    <font>
      <b/>
      <sz val="18"/>
      <color theme="4" tint="-0.499984740745262"/>
      <name val="Calibri"/>
      <family val="2"/>
      <scheme val="minor"/>
    </font>
    <font>
      <b/>
      <sz val="18"/>
      <color theme="5" tint="-0.249977111117893"/>
      <name val="Calibri"/>
      <family val="2"/>
      <scheme val="minor"/>
    </font>
    <font>
      <sz val="12"/>
      <name val="Calibri"/>
      <family val="2"/>
      <scheme val="minor"/>
    </font>
    <font>
      <b/>
      <sz val="16"/>
      <color theme="0"/>
      <name val="Calibri"/>
      <family val="2"/>
      <scheme val="minor"/>
    </font>
    <font>
      <b/>
      <sz val="12"/>
      <name val="Calibri"/>
      <family val="2"/>
      <scheme val="minor"/>
    </font>
    <font>
      <b/>
      <u/>
      <sz val="16"/>
      <name val="Calibri"/>
      <family val="2"/>
    </font>
    <font>
      <b/>
      <u/>
      <sz val="14"/>
      <color theme="0"/>
      <name val="Calibri"/>
      <family val="2"/>
    </font>
    <font>
      <b/>
      <sz val="16"/>
      <color theme="0"/>
      <name val="Calibri"/>
      <family val="2"/>
    </font>
    <font>
      <u/>
      <sz val="14"/>
      <color theme="0"/>
      <name val="Calibri"/>
      <family val="2"/>
    </font>
    <font>
      <b/>
      <u/>
      <sz val="16"/>
      <color theme="0"/>
      <name val="Calibri"/>
      <family val="2"/>
    </font>
    <font>
      <sz val="16"/>
      <color theme="0"/>
      <name val="Calibri"/>
      <family val="2"/>
    </font>
    <font>
      <b/>
      <sz val="22"/>
      <color theme="0"/>
      <name val="Calibri"/>
      <family val="2"/>
    </font>
    <font>
      <b/>
      <sz val="18"/>
      <color theme="0"/>
      <name val="Calibri"/>
      <family val="2"/>
    </font>
    <font>
      <sz val="18"/>
      <color theme="0"/>
      <name val="Calibri"/>
      <family val="2"/>
    </font>
    <font>
      <b/>
      <u/>
      <sz val="20"/>
      <color theme="0"/>
      <name val="Calibri"/>
      <family val="2"/>
    </font>
    <font>
      <i/>
      <sz val="10"/>
      <color theme="1"/>
      <name val="Calibri"/>
      <family val="2"/>
    </font>
  </fonts>
  <fills count="15">
    <fill>
      <patternFill patternType="none"/>
    </fill>
    <fill>
      <patternFill patternType="gray125"/>
    </fill>
    <fill>
      <patternFill patternType="solid">
        <fgColor theme="4"/>
        <bgColor indexed="64"/>
      </patternFill>
    </fill>
    <fill>
      <patternFill patternType="solid">
        <fgColor theme="2" tint="-9.9978637043366805E-2"/>
        <bgColor indexed="64"/>
      </patternFill>
    </fill>
    <fill>
      <patternFill patternType="solid">
        <fgColor theme="4" tint="-0.499984740745262"/>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rgb="FF002060"/>
        <bgColor indexed="64"/>
      </patternFill>
    </fill>
    <fill>
      <patternFill patternType="solid">
        <fgColor theme="7"/>
        <bgColor indexed="64"/>
      </patternFill>
    </fill>
    <fill>
      <patternFill patternType="solid">
        <fgColor theme="8" tint="0.79998168889431442"/>
        <bgColor indexed="64"/>
      </patternFill>
    </fill>
    <fill>
      <patternFill patternType="solid">
        <fgColor theme="4" tint="0.79998168889431442"/>
        <bgColor theme="4" tint="0.79998168889431442"/>
      </patternFill>
    </fill>
    <fill>
      <patternFill patternType="solid">
        <fgColor theme="4"/>
        <bgColor theme="4"/>
      </patternFill>
    </fill>
    <fill>
      <patternFill patternType="solid">
        <fgColor theme="0"/>
        <bgColor indexed="64"/>
      </patternFill>
    </fill>
    <fill>
      <patternFill patternType="solid">
        <fgColor theme="8" tint="0.39997558519241921"/>
        <bgColor indexed="64"/>
      </patternFill>
    </fill>
  </fills>
  <borders count="5">
    <border>
      <left/>
      <right/>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s>
  <cellStyleXfs count="4">
    <xf numFmtId="0" fontId="0" fillId="0" borderId="0"/>
    <xf numFmtId="0" fontId="2" fillId="0" borderId="0" applyNumberForma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111">
    <xf numFmtId="0" fontId="0" fillId="0" borderId="0" xfId="0"/>
    <xf numFmtId="0" fontId="0" fillId="0" borderId="0" xfId="0" applyAlignment="1">
      <alignment horizontal="right"/>
    </xf>
    <xf numFmtId="0" fontId="0" fillId="0" borderId="0" xfId="0" applyAlignment="1">
      <alignment wrapText="1"/>
    </xf>
    <xf numFmtId="0" fontId="1" fillId="0" borderId="0" xfId="0" applyFont="1"/>
    <xf numFmtId="0" fontId="4" fillId="0" borderId="0" xfId="0" applyFont="1" applyAlignment="1">
      <alignment wrapText="1"/>
    </xf>
    <xf numFmtId="0" fontId="3" fillId="0" borderId="0" xfId="1" applyFont="1" applyFill="1"/>
    <xf numFmtId="0" fontId="3" fillId="0" borderId="0" xfId="1" applyFont="1" applyFill="1" applyAlignment="1">
      <alignment wrapText="1"/>
    </xf>
    <xf numFmtId="0" fontId="5" fillId="0" borderId="0" xfId="0" applyFont="1" applyAlignment="1">
      <alignment wrapText="1"/>
    </xf>
    <xf numFmtId="0" fontId="5" fillId="0" borderId="0" xfId="0" applyFont="1" applyAlignment="1">
      <alignment horizontal="right"/>
    </xf>
    <xf numFmtId="0" fontId="5" fillId="0" borderId="0" xfId="0" applyFont="1"/>
    <xf numFmtId="0" fontId="1" fillId="0" borderId="0" xfId="1" applyFont="1" applyFill="1"/>
    <xf numFmtId="0" fontId="0" fillId="0" borderId="0" xfId="0" applyAlignment="1">
      <alignment horizontal="center"/>
    </xf>
    <xf numFmtId="1" fontId="0" fillId="0" borderId="0" xfId="0" applyNumberFormat="1" applyAlignment="1">
      <alignment horizontal="center"/>
    </xf>
    <xf numFmtId="0" fontId="10" fillId="2" borderId="0" xfId="0" applyFont="1" applyFill="1" applyAlignment="1">
      <alignment horizontal="center" vertical="center"/>
    </xf>
    <xf numFmtId="0" fontId="10" fillId="2" borderId="0" xfId="0" applyFont="1" applyFill="1" applyAlignment="1">
      <alignment horizontal="center" vertical="center" wrapText="1"/>
    </xf>
    <xf numFmtId="0" fontId="10" fillId="4" borderId="0" xfId="0" applyFont="1" applyFill="1" applyAlignment="1">
      <alignment horizontal="center" vertical="center"/>
    </xf>
    <xf numFmtId="0" fontId="10" fillId="4" borderId="0" xfId="0" applyFont="1" applyFill="1" applyAlignment="1">
      <alignment horizontal="center" vertical="center" wrapText="1"/>
    </xf>
    <xf numFmtId="0" fontId="11" fillId="0" borderId="0" xfId="0" applyFont="1" applyAlignment="1">
      <alignment horizontal="center" vertical="center" wrapText="1"/>
    </xf>
    <xf numFmtId="0" fontId="0" fillId="0" borderId="0" xfId="1" applyFont="1" applyFill="1" applyAlignment="1">
      <alignment wrapText="1"/>
    </xf>
    <xf numFmtId="0" fontId="10" fillId="5" borderId="0" xfId="0" applyFont="1" applyFill="1" applyAlignment="1">
      <alignment horizontal="center" vertical="center" wrapText="1"/>
    </xf>
    <xf numFmtId="0" fontId="1" fillId="7" borderId="0" xfId="0" applyFont="1" applyFill="1"/>
    <xf numFmtId="0" fontId="1" fillId="7" borderId="0" xfId="0" applyFont="1" applyFill="1" applyAlignment="1">
      <alignment wrapText="1"/>
    </xf>
    <xf numFmtId="10" fontId="0" fillId="0" borderId="0" xfId="0" applyNumberFormat="1" applyAlignment="1">
      <alignment horizontal="right"/>
    </xf>
    <xf numFmtId="10" fontId="0" fillId="6" borderId="0" xfId="0" applyNumberFormat="1" applyFill="1" applyAlignment="1">
      <alignment horizontal="right"/>
    </xf>
    <xf numFmtId="1" fontId="0" fillId="0" borderId="0" xfId="0" applyNumberFormat="1" applyAlignment="1">
      <alignment horizontal="right"/>
    </xf>
    <xf numFmtId="10" fontId="0" fillId="0" borderId="0" xfId="2" applyNumberFormat="1" applyFont="1" applyFill="1" applyAlignment="1">
      <alignment horizontal="right"/>
    </xf>
    <xf numFmtId="164" fontId="8" fillId="8" borderId="0" xfId="3" applyNumberFormat="1" applyFont="1" applyFill="1" applyAlignment="1">
      <alignment horizontal="right" vertical="center"/>
    </xf>
    <xf numFmtId="10" fontId="1" fillId="7" borderId="0" xfId="0" applyNumberFormat="1" applyFont="1" applyFill="1" applyAlignment="1">
      <alignment horizontal="right"/>
    </xf>
    <xf numFmtId="1" fontId="1" fillId="7" borderId="0" xfId="0" applyNumberFormat="1" applyFont="1" applyFill="1" applyAlignment="1">
      <alignment horizontal="right"/>
    </xf>
    <xf numFmtId="164" fontId="0" fillId="0" borderId="0" xfId="3" applyNumberFormat="1" applyFont="1" applyAlignment="1">
      <alignment horizontal="right"/>
    </xf>
    <xf numFmtId="164" fontId="4" fillId="0" borderId="0" xfId="3" applyNumberFormat="1" applyFont="1" applyAlignment="1">
      <alignment horizontal="right"/>
    </xf>
    <xf numFmtId="164" fontId="8" fillId="8" borderId="0" xfId="3" applyNumberFormat="1" applyFont="1" applyFill="1" applyAlignment="1">
      <alignment horizontal="right"/>
    </xf>
    <xf numFmtId="164" fontId="0" fillId="6" borderId="0" xfId="3" applyNumberFormat="1" applyFont="1" applyFill="1" applyAlignment="1">
      <alignment horizontal="right"/>
    </xf>
    <xf numFmtId="164" fontId="4" fillId="6" borderId="0" xfId="3" applyNumberFormat="1" applyFont="1" applyFill="1" applyAlignment="1">
      <alignment horizontal="right"/>
    </xf>
    <xf numFmtId="164" fontId="0" fillId="0" borderId="0" xfId="3" applyNumberFormat="1" applyFont="1" applyFill="1" applyAlignment="1">
      <alignment horizontal="right"/>
    </xf>
    <xf numFmtId="164" fontId="8" fillId="5" borderId="0" xfId="3" applyNumberFormat="1" applyFont="1" applyFill="1" applyAlignment="1">
      <alignment horizontal="right"/>
    </xf>
    <xf numFmtId="164" fontId="1" fillId="7" borderId="0" xfId="3" applyNumberFormat="1" applyFont="1" applyFill="1" applyAlignment="1">
      <alignment horizontal="right"/>
    </xf>
    <xf numFmtId="164" fontId="8" fillId="8" borderId="0" xfId="0" applyNumberFormat="1" applyFont="1" applyFill="1" applyAlignment="1">
      <alignment horizontal="right"/>
    </xf>
    <xf numFmtId="10" fontId="8" fillId="5" borderId="0" xfId="0" applyNumberFormat="1" applyFont="1" applyFill="1" applyAlignment="1">
      <alignment horizontal="right"/>
    </xf>
    <xf numFmtId="10" fontId="8" fillId="8" borderId="0" xfId="0" applyNumberFormat="1" applyFont="1" applyFill="1" applyAlignment="1">
      <alignment horizontal="right"/>
    </xf>
    <xf numFmtId="0" fontId="1" fillId="3" borderId="0" xfId="0" applyFont="1" applyFill="1"/>
    <xf numFmtId="0" fontId="7" fillId="3" borderId="0" xfId="0" applyFont="1" applyFill="1" applyAlignment="1">
      <alignment wrapText="1"/>
    </xf>
    <xf numFmtId="0" fontId="1" fillId="3" borderId="0" xfId="0" applyFont="1" applyFill="1" applyAlignment="1">
      <alignment horizontal="right"/>
    </xf>
    <xf numFmtId="0" fontId="0" fillId="3" borderId="0" xfId="0" applyFill="1" applyAlignment="1">
      <alignment horizontal="right"/>
    </xf>
    <xf numFmtId="10" fontId="0" fillId="3" borderId="0" xfId="0" applyNumberFormat="1" applyFill="1" applyAlignment="1">
      <alignment horizontal="right"/>
    </xf>
    <xf numFmtId="1" fontId="0" fillId="3" borderId="0" xfId="0" applyNumberFormat="1" applyFill="1" applyAlignment="1">
      <alignment horizontal="right"/>
    </xf>
    <xf numFmtId="164" fontId="8" fillId="4" borderId="0" xfId="3" applyNumberFormat="1" applyFont="1" applyFill="1" applyAlignment="1">
      <alignment horizontal="right"/>
    </xf>
    <xf numFmtId="164" fontId="9" fillId="8" borderId="0" xfId="0" applyNumberFormat="1" applyFont="1" applyFill="1" applyAlignment="1">
      <alignment horizontal="right"/>
    </xf>
    <xf numFmtId="0" fontId="1" fillId="9" borderId="0" xfId="0" applyFont="1" applyFill="1"/>
    <xf numFmtId="0" fontId="0" fillId="9" borderId="0" xfId="0" applyFill="1" applyAlignment="1">
      <alignment wrapText="1"/>
    </xf>
    <xf numFmtId="164" fontId="0" fillId="9" borderId="0" xfId="3" applyNumberFormat="1" applyFont="1" applyFill="1" applyAlignment="1">
      <alignment horizontal="right"/>
    </xf>
    <xf numFmtId="10" fontId="0" fillId="9" borderId="0" xfId="0" applyNumberFormat="1" applyFill="1" applyAlignment="1">
      <alignment horizontal="right"/>
    </xf>
    <xf numFmtId="1" fontId="0" fillId="9" borderId="0" xfId="0" applyNumberFormat="1" applyFill="1" applyAlignment="1">
      <alignment horizontal="right"/>
    </xf>
    <xf numFmtId="10" fontId="8" fillId="3" borderId="0" xfId="0" applyNumberFormat="1" applyFont="1" applyFill="1" applyAlignment="1">
      <alignment horizontal="right"/>
    </xf>
    <xf numFmtId="10" fontId="15" fillId="0" borderId="0" xfId="0" applyNumberFormat="1" applyFont="1" applyAlignment="1">
      <alignment horizontal="right"/>
    </xf>
    <xf numFmtId="164" fontId="8" fillId="0" borderId="0" xfId="3" applyNumberFormat="1" applyFont="1" applyFill="1" applyAlignment="1">
      <alignment horizontal="right"/>
    </xf>
    <xf numFmtId="0" fontId="12" fillId="10" borderId="0" xfId="0" applyFont="1" applyFill="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10" fillId="12" borderId="1" xfId="0" applyFont="1" applyFill="1" applyBorder="1" applyAlignment="1">
      <alignment horizontal="center" vertical="center" wrapText="1"/>
    </xf>
    <xf numFmtId="0" fontId="10" fillId="12" borderId="2" xfId="0" applyFont="1" applyFill="1" applyBorder="1" applyAlignment="1">
      <alignment horizontal="center" vertical="center" wrapText="1"/>
    </xf>
    <xf numFmtId="1" fontId="0" fillId="11" borderId="1" xfId="0" applyNumberFormat="1" applyFill="1" applyBorder="1" applyAlignment="1">
      <alignment horizontal="right"/>
    </xf>
    <xf numFmtId="10" fontId="0" fillId="11" borderId="2" xfId="0" applyNumberFormat="1" applyFill="1" applyBorder="1" applyAlignment="1">
      <alignment horizontal="right"/>
    </xf>
    <xf numFmtId="10" fontId="0" fillId="11" borderId="1" xfId="0" applyNumberFormat="1" applyFill="1" applyBorder="1" applyAlignment="1">
      <alignment horizontal="right"/>
    </xf>
    <xf numFmtId="10" fontId="0" fillId="0" borderId="3" xfId="0" applyNumberFormat="1" applyBorder="1" applyAlignment="1">
      <alignment horizontal="right"/>
    </xf>
    <xf numFmtId="1" fontId="0" fillId="0" borderId="3" xfId="0" applyNumberFormat="1" applyBorder="1" applyAlignment="1">
      <alignment horizontal="right"/>
    </xf>
    <xf numFmtId="10" fontId="0" fillId="0" borderId="4" xfId="0" applyNumberFormat="1" applyBorder="1" applyAlignment="1">
      <alignment horizontal="right"/>
    </xf>
    <xf numFmtId="10" fontId="0" fillId="11" borderId="3" xfId="0" applyNumberFormat="1" applyFill="1" applyBorder="1" applyAlignment="1">
      <alignment horizontal="right"/>
    </xf>
    <xf numFmtId="1" fontId="0" fillId="11" borderId="3" xfId="0" applyNumberFormat="1" applyFill="1" applyBorder="1" applyAlignment="1">
      <alignment horizontal="right"/>
    </xf>
    <xf numFmtId="10" fontId="0" fillId="11" borderId="4" xfId="0" applyNumberFormat="1" applyFill="1" applyBorder="1" applyAlignment="1">
      <alignment horizontal="right"/>
    </xf>
    <xf numFmtId="10" fontId="1" fillId="7" borderId="3" xfId="0" applyNumberFormat="1" applyFont="1" applyFill="1" applyBorder="1" applyAlignment="1">
      <alignment horizontal="right"/>
    </xf>
    <xf numFmtId="1" fontId="1" fillId="7" borderId="3" xfId="0" applyNumberFormat="1" applyFont="1" applyFill="1" applyBorder="1" applyAlignment="1">
      <alignment horizontal="right"/>
    </xf>
    <xf numFmtId="10" fontId="1" fillId="7" borderId="4" xfId="0" applyNumberFormat="1" applyFont="1" applyFill="1" applyBorder="1" applyAlignment="1">
      <alignment horizontal="right"/>
    </xf>
    <xf numFmtId="164" fontId="1" fillId="7" borderId="3" xfId="3" applyNumberFormat="1" applyFont="1" applyFill="1" applyBorder="1" applyAlignment="1">
      <alignment horizontal="right"/>
    </xf>
    <xf numFmtId="10" fontId="0" fillId="3" borderId="3" xfId="0" applyNumberFormat="1" applyFill="1" applyBorder="1" applyAlignment="1">
      <alignment horizontal="right"/>
    </xf>
    <xf numFmtId="1" fontId="0" fillId="3" borderId="3" xfId="0" applyNumberFormat="1" applyFill="1" applyBorder="1" applyAlignment="1">
      <alignment horizontal="right"/>
    </xf>
    <xf numFmtId="10" fontId="0" fillId="3" borderId="4" xfId="0" applyNumberFormat="1" applyFill="1" applyBorder="1" applyAlignment="1">
      <alignment horizontal="right"/>
    </xf>
    <xf numFmtId="0" fontId="5" fillId="0" borderId="3" xfId="0" applyFont="1" applyBorder="1" applyAlignment="1">
      <alignment horizontal="right"/>
    </xf>
    <xf numFmtId="0" fontId="5" fillId="11" borderId="3" xfId="0" applyFont="1" applyFill="1" applyBorder="1" applyAlignment="1">
      <alignment horizontal="right"/>
    </xf>
    <xf numFmtId="164" fontId="0" fillId="11" borderId="3" xfId="3" applyNumberFormat="1" applyFont="1" applyFill="1" applyBorder="1" applyAlignment="1">
      <alignment horizontal="right"/>
    </xf>
    <xf numFmtId="10" fontId="0" fillId="9" borderId="3" xfId="0" applyNumberFormat="1" applyFill="1" applyBorder="1" applyAlignment="1">
      <alignment horizontal="right"/>
    </xf>
    <xf numFmtId="1" fontId="0" fillId="9" borderId="3" xfId="0" applyNumberFormat="1" applyFill="1" applyBorder="1" applyAlignment="1">
      <alignment horizontal="right"/>
    </xf>
    <xf numFmtId="10" fontId="0" fillId="9" borderId="4" xfId="0" applyNumberFormat="1" applyFill="1" applyBorder="1" applyAlignment="1">
      <alignment horizontal="right"/>
    </xf>
    <xf numFmtId="164" fontId="0" fillId="0" borderId="3" xfId="3" applyNumberFormat="1" applyFont="1" applyBorder="1" applyAlignment="1">
      <alignment horizontal="right"/>
    </xf>
    <xf numFmtId="0" fontId="17" fillId="0" borderId="0" xfId="0" applyFont="1"/>
    <xf numFmtId="0" fontId="15" fillId="0" borderId="0" xfId="0" applyFont="1" applyAlignment="1">
      <alignment wrapText="1"/>
    </xf>
    <xf numFmtId="164" fontId="15" fillId="0" borderId="0" xfId="3" applyNumberFormat="1" applyFont="1" applyAlignment="1">
      <alignment horizontal="right"/>
    </xf>
    <xf numFmtId="10" fontId="15" fillId="0" borderId="0" xfId="2" applyNumberFormat="1" applyFont="1" applyFill="1" applyAlignment="1">
      <alignment horizontal="right"/>
    </xf>
    <xf numFmtId="0" fontId="15" fillId="0" borderId="0" xfId="0" applyFont="1"/>
    <xf numFmtId="10" fontId="15" fillId="0" borderId="3" xfId="0" applyNumberFormat="1" applyFont="1" applyBorder="1" applyAlignment="1">
      <alignment horizontal="right"/>
    </xf>
    <xf numFmtId="10" fontId="15" fillId="0" borderId="4" xfId="0" applyNumberFormat="1" applyFont="1" applyBorder="1" applyAlignment="1">
      <alignment horizontal="right"/>
    </xf>
    <xf numFmtId="1" fontId="15" fillId="13" borderId="0" xfId="0" applyNumberFormat="1" applyFont="1" applyFill="1" applyAlignment="1">
      <alignment horizontal="right"/>
    </xf>
    <xf numFmtId="1" fontId="15" fillId="13" borderId="3" xfId="0" applyNumberFormat="1" applyFont="1" applyFill="1" applyBorder="1" applyAlignment="1">
      <alignment horizontal="right"/>
    </xf>
    <xf numFmtId="164" fontId="15" fillId="6" borderId="0" xfId="3" applyNumberFormat="1" applyFont="1" applyFill="1" applyAlignment="1">
      <alignment horizontal="right"/>
    </xf>
    <xf numFmtId="10" fontId="15" fillId="6" borderId="0" xfId="0" applyNumberFormat="1" applyFont="1" applyFill="1" applyAlignment="1">
      <alignment horizontal="right"/>
    </xf>
    <xf numFmtId="10" fontId="15" fillId="11" borderId="3" xfId="0" applyNumberFormat="1" applyFont="1" applyFill="1" applyBorder="1" applyAlignment="1">
      <alignment horizontal="right"/>
    </xf>
    <xf numFmtId="10" fontId="15" fillId="11" borderId="4" xfId="0" applyNumberFormat="1" applyFont="1" applyFill="1" applyBorder="1" applyAlignment="1">
      <alignment horizontal="right"/>
    </xf>
    <xf numFmtId="164" fontId="15" fillId="11" borderId="3" xfId="3" applyNumberFormat="1" applyFont="1" applyFill="1" applyBorder="1" applyAlignment="1">
      <alignment horizontal="right"/>
    </xf>
    <xf numFmtId="164" fontId="0" fillId="11" borderId="1" xfId="3" applyNumberFormat="1" applyFont="1" applyFill="1" applyBorder="1" applyAlignment="1">
      <alignment horizontal="right"/>
    </xf>
    <xf numFmtId="0" fontId="12" fillId="13" borderId="0" xfId="0" applyFont="1" applyFill="1" applyAlignment="1">
      <alignment horizontal="center" vertical="center"/>
    </xf>
    <xf numFmtId="0" fontId="22" fillId="2" borderId="0" xfId="0" applyFont="1" applyFill="1" applyAlignment="1">
      <alignment horizontal="center" vertical="center" wrapText="1"/>
    </xf>
    <xf numFmtId="0" fontId="18" fillId="2" borderId="0" xfId="0" applyFont="1" applyFill="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16" fillId="14" borderId="0" xfId="0" applyFont="1" applyFill="1" applyAlignment="1">
      <alignment horizontal="left" vertical="center"/>
    </xf>
    <xf numFmtId="0" fontId="0" fillId="14" borderId="0" xfId="0" applyFill="1" applyAlignment="1">
      <alignment horizontal="left"/>
    </xf>
    <xf numFmtId="0" fontId="22" fillId="0" borderId="0" xfId="0" applyFont="1" applyFill="1" applyAlignment="1">
      <alignment vertical="center" wrapText="1"/>
    </xf>
    <xf numFmtId="0" fontId="0" fillId="0" borderId="0" xfId="0" applyFill="1"/>
    <xf numFmtId="0" fontId="27" fillId="2" borderId="0" xfId="0" applyFont="1" applyFill="1" applyAlignment="1">
      <alignment horizontal="center" vertical="top" wrapText="1"/>
    </xf>
    <xf numFmtId="0" fontId="27" fillId="2" borderId="0" xfId="0" applyFont="1" applyFill="1" applyAlignment="1">
      <alignment vertical="top" wrapText="1"/>
    </xf>
    <xf numFmtId="0" fontId="28" fillId="2" borderId="0" xfId="0" applyFont="1" applyFill="1" applyAlignment="1">
      <alignment horizontal="center" vertical="center" wrapText="1"/>
    </xf>
  </cellXfs>
  <cellStyles count="4">
    <cellStyle name="Comma" xfId="3" builtinId="3"/>
    <cellStyle name="Hyperlink" xfId="1" builtinId="8"/>
    <cellStyle name="Normal" xfId="0" builtinId="0"/>
    <cellStyle name="Percent" xfId="2" builtinId="5"/>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14" formatCode="0.0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4" formatCode="0.00%"/>
      <alignment horizontal="right" vertical="bottom" textRotation="0" wrapText="0" indent="0" justifyLastLine="0" shrinkToFit="0" readingOrder="0"/>
    </dxf>
    <dxf>
      <numFmt numFmtId="164" formatCode="_(* #,##0_);_(* \(#,##0\);_(* &quot;-&quot;??_);_(@_)"/>
    </dxf>
    <dxf>
      <numFmt numFmtId="1" formatCode="0"/>
      <alignment horizontal="right" vertical="bottom" textRotation="0" wrapText="0" indent="0" justifyLastLine="0" shrinkToFit="0" readingOrder="0"/>
    </dxf>
    <dxf>
      <numFmt numFmtId="14" formatCode="0.0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theme="1"/>
        <name val="Calibri"/>
        <scheme val="minor"/>
      </font>
      <numFmt numFmtId="14" formatCode="0.00%"/>
      <alignment horizontal="right" vertical="bottom" textRotation="0" wrapText="0" indent="0" justifyLastLine="0" shrinkToFit="0" readingOrder="0"/>
    </dxf>
    <dxf>
      <alignment horizontal="right" vertical="bottom" textRotation="0" wrapText="0" indent="0" justifyLastLine="0" shrinkToFit="0" readingOrder="0"/>
    </dxf>
    <dxf>
      <font>
        <b val="0"/>
        <i val="0"/>
        <strike val="0"/>
        <condense val="0"/>
        <extend val="0"/>
        <outline val="0"/>
        <shadow val="0"/>
        <u val="none"/>
        <vertAlign val="baseline"/>
        <sz val="12"/>
        <color theme="1"/>
        <name val="Calibri"/>
        <scheme val="minor"/>
      </font>
      <numFmt numFmtId="14" formatCode="0.00%"/>
      <fill>
        <patternFill patternType="none">
          <fgColor indexed="64"/>
          <bgColor indexed="65"/>
        </patternFill>
      </fill>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general" vertical="bottom" textRotation="0" wrapText="1" indent="0" justifyLastLine="0" shrinkToFit="0" readingOrder="0"/>
    </dxf>
    <dxf>
      <font>
        <b/>
        <i val="0"/>
        <strike val="0"/>
        <condense val="0"/>
        <extend val="0"/>
        <outline val="0"/>
        <shadow val="0"/>
        <u val="none"/>
        <vertAlign val="baseline"/>
        <sz val="12"/>
        <color theme="1"/>
        <name val="Calibri"/>
        <scheme val="minor"/>
      </font>
      <fill>
        <patternFill patternType="none">
          <fgColor indexed="64"/>
          <bgColor indexed="65"/>
        </patternFill>
      </fill>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s>
  <tableStyles count="1" defaultTableStyle="TableStyleMedium2" defaultPivotStyle="PivotStyleLight16">
    <tableStyle name="Table Style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www.concordia.ca/artsci/scpa/quescren.html"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1457674</xdr:colOff>
      <xdr:row>0</xdr:row>
      <xdr:rowOff>1667757</xdr:rowOff>
    </xdr:to>
    <xdr:pic>
      <xdr:nvPicPr>
        <xdr:cNvPr id="8" name="Picture 7">
          <a:hlinkClick xmlns:r="http://schemas.openxmlformats.org/officeDocument/2006/relationships" r:id="rId1"/>
          <a:extLst>
            <a:ext uri="{FF2B5EF4-FFF2-40B4-BE49-F238E27FC236}">
              <a16:creationId xmlns:a16="http://schemas.microsoft.com/office/drawing/2014/main" id="{DCCE0F42-850E-2C40-BB4E-3414FDEEB39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
          <a:ext cx="4289774" cy="1611312"/>
        </a:xfrm>
        <a:prstGeom prst="rect">
          <a:avLst/>
        </a:prstGeom>
      </xdr:spPr>
    </xdr:pic>
    <xdr:clientData/>
  </xdr:twoCellAnchor>
  <xdr:twoCellAnchor editAs="oneCell">
    <xdr:from>
      <xdr:col>0</xdr:col>
      <xdr:colOff>253346</xdr:colOff>
      <xdr:row>1</xdr:row>
      <xdr:rowOff>337572</xdr:rowOff>
    </xdr:from>
    <xdr:to>
      <xdr:col>0</xdr:col>
      <xdr:colOff>2651348</xdr:colOff>
      <xdr:row>2</xdr:row>
      <xdr:rowOff>898769</xdr:rowOff>
    </xdr:to>
    <xdr:pic>
      <xdr:nvPicPr>
        <xdr:cNvPr id="9" name="Picture 8">
          <a:extLst>
            <a:ext uri="{FF2B5EF4-FFF2-40B4-BE49-F238E27FC236}">
              <a16:creationId xmlns:a16="http://schemas.microsoft.com/office/drawing/2014/main" id="{6B355831-2B05-DC4C-9CFF-075E5ED71BE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53346" y="3072957"/>
          <a:ext cx="2398002" cy="104965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6:U121" totalsRowShown="0" headerRowDxfId="26" dataDxfId="25">
  <autoFilter ref="A6:U121" xr:uid="{00000000-0009-0000-0100-000001000000}"/>
  <tableColumns count="21">
    <tableColumn id="1" xr3:uid="{00000000-0010-0000-0000-000001000000}" name="REGION" dataDxfId="24" dataCellStyle="Hyperlink"/>
    <tableColumn id="2" xr3:uid="{00000000-0010-0000-0000-000002000000}" name="MRC Census Division" dataDxfId="23" dataCellStyle="Hyperlink"/>
    <tableColumn id="3" xr3:uid="{00000000-0010-0000-0000-000003000000}" name="FOLS Total" dataDxfId="22"/>
    <tableColumn id="4" xr3:uid="{00000000-0010-0000-0000-000004000000}" name="FOLS English" dataDxfId="21"/>
    <tableColumn id="5" xr3:uid="{00000000-0010-0000-0000-000005000000}" name="FOLS French" dataDxfId="20"/>
    <tableColumn id="6" xr3:uid="{00000000-0010-0000-0000-000006000000}" name="FOLS English and French" dataDxfId="19"/>
    <tableColumn id="7" xr3:uid="{00000000-0010-0000-0000-000007000000}" name="FOLS English (ADJ)*" dataDxfId="18"/>
    <tableColumn id="8" xr3:uid="{00000000-0010-0000-0000-000008000000}" name="EN % (ADJ)" dataDxfId="17" dataCellStyle="Percent">
      <calculatedColumnFormula>D7/C7</calculatedColumnFormula>
    </tableColumn>
    <tableColumn id="9" xr3:uid="{00000000-0010-0000-0000-000009000000}" name="FOLS French (ADJ)*" dataDxfId="16"/>
    <tableColumn id="21" xr3:uid="{00000000-0010-0000-0000-000015000000}" name="FR % (ADJ)" dataDxfId="15" dataCellStyle="Comma">
      <calculatedColumnFormula>I7/C7</calculatedColumnFormula>
    </tableColumn>
    <tableColumn id="10" xr3:uid="{00000000-0010-0000-0000-00000A000000}" name="2021 FOLS Total" dataDxfId="14"/>
    <tableColumn id="11" xr3:uid="{00000000-0010-0000-0000-00000B000000}" name="2021 FOLS English" dataDxfId="13"/>
    <tableColumn id="12" xr3:uid="{00000000-0010-0000-0000-00000C000000}" name="2021 FOLS French" dataDxfId="12"/>
    <tableColumn id="13" xr3:uid="{00000000-0010-0000-0000-00000D000000}" name="2021 FOLS English and French" dataDxfId="11"/>
    <tableColumn id="14" xr3:uid="{00000000-0010-0000-0000-00000E000000}" name="2021 FOLS English (ADJ)*" dataDxfId="10">
      <calculatedColumnFormula>L7+(N7/2)</calculatedColumnFormula>
    </tableColumn>
    <tableColumn id="15" xr3:uid="{00000000-0010-0000-0000-00000F000000}" name="2021 EN % (ADJ)" dataDxfId="9">
      <calculatedColumnFormula>O7/K7</calculatedColumnFormula>
    </tableColumn>
    <tableColumn id="16" xr3:uid="{00000000-0010-0000-0000-000010000000}" name="2021 FOLS French (ADJ)*" dataDxfId="8">
      <calculatedColumnFormula>M7+(N7/2)</calculatedColumnFormula>
    </tableColumn>
    <tableColumn id="23" xr3:uid="{00000000-0010-0000-0000-000017000000}" name="2021 FR % (ADJ)*" dataDxfId="7">
      <calculatedColumnFormula>Q7/K7</calculatedColumnFormula>
    </tableColumn>
    <tableColumn id="18" xr3:uid="{00000000-0010-0000-0000-000012000000}" name="% PROP CHANGE" dataDxfId="6">
      <calculatedColumnFormula>P7-H7</calculatedColumnFormula>
    </tableColumn>
    <tableColumn id="19" xr3:uid="{00000000-0010-0000-0000-000013000000}" name="NUM CHANGE" dataDxfId="5">
      <calculatedColumnFormula>O7-G7</calculatedColumnFormula>
    </tableColumn>
    <tableColumn id="20" xr3:uid="{00000000-0010-0000-0000-000014000000}" name="% NUM CHANGE" dataDxfId="4">
      <calculatedColumnFormula>T7/G7</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fr.wikipedia.org/wiki/Maria-Chapdelaine" TargetMode="External"/><Relationship Id="rId18" Type="http://schemas.openxmlformats.org/officeDocument/2006/relationships/hyperlink" Target="https://en.wikipedia.org/wiki/Les_Sources_Regional_County_Municipality,_Quebec" TargetMode="External"/><Relationship Id="rId26" Type="http://schemas.openxmlformats.org/officeDocument/2006/relationships/hyperlink" Target="https://en.wikipedia.org/wiki/Manicouagan_Regional_County_Municipality" TargetMode="External"/><Relationship Id="rId39" Type="http://schemas.openxmlformats.org/officeDocument/2006/relationships/hyperlink" Target="https://en.wikipedia.org/wiki/La_Tuque,_Quebec" TargetMode="External"/><Relationship Id="rId21" Type="http://schemas.openxmlformats.org/officeDocument/2006/relationships/hyperlink" Target="https://en.wikipedia.org/wiki/La_Haute-Yamaska_Regional_County_Municipality,_Quebec" TargetMode="External"/><Relationship Id="rId34" Type="http://schemas.openxmlformats.org/officeDocument/2006/relationships/hyperlink" Target="https://en.wikipedia.org/wiki/Portneuf_Regional_County_Municipality" TargetMode="External"/><Relationship Id="rId42" Type="http://schemas.openxmlformats.org/officeDocument/2006/relationships/hyperlink" Target="https://en.wikipedia.org/wiki/Abitibi-Ouest_Regional_County_Municipality,_Quebec" TargetMode="External"/><Relationship Id="rId47" Type="http://schemas.openxmlformats.org/officeDocument/2006/relationships/hyperlink" Target="https://en.wikipedia.org/wiki/Joliette_Regional_County_Municipality" TargetMode="External"/><Relationship Id="rId50" Type="http://schemas.openxmlformats.org/officeDocument/2006/relationships/hyperlink" Target="https://en.wikipedia.org/wiki/Matawinie_Regional_County_Municipality" TargetMode="External"/><Relationship Id="rId55" Type="http://schemas.openxmlformats.org/officeDocument/2006/relationships/hyperlink" Target="https://en.wikipedia.org/wiki/La_Rivi%C3%A8re-du-Nord_Regional_County_Municipality" TargetMode="External"/><Relationship Id="rId63" Type="http://schemas.openxmlformats.org/officeDocument/2006/relationships/table" Target="../tables/table1.xml"/><Relationship Id="rId7" Type="http://schemas.openxmlformats.org/officeDocument/2006/relationships/hyperlink" Target="https://fr.wikipedia.org/wiki/Lotbini%C3%A8re_(municipalit%C3%A9_r%C3%A9gionale_de_comt%C3%A9)" TargetMode="External"/><Relationship Id="rId2" Type="http://schemas.openxmlformats.org/officeDocument/2006/relationships/hyperlink" Target="https://fr.wikipedia.org/wiki/Bellechasse" TargetMode="External"/><Relationship Id="rId16" Type="http://schemas.openxmlformats.org/officeDocument/2006/relationships/hyperlink" Target="https://en.wikipedia.org/wiki/Le_Haut-Saint-Fran%C3%A7ois_Regional_County_Municipality,_Quebec" TargetMode="External"/><Relationship Id="rId29" Type="http://schemas.openxmlformats.org/officeDocument/2006/relationships/hyperlink" Target="https://en.wikipedia.org/wiki/Charlevoix_Regional_County_Municipality" TargetMode="External"/><Relationship Id="rId11" Type="http://schemas.openxmlformats.org/officeDocument/2006/relationships/hyperlink" Target="https://fr.wikipedia.org/wiki/Lac-Saint-Jean-Est" TargetMode="External"/><Relationship Id="rId24" Type="http://schemas.openxmlformats.org/officeDocument/2006/relationships/hyperlink" Target="https://en.wikipedia.org/wiki/La_Haute-C%C3%B4te-Nord_Regional_County_Municipality" TargetMode="External"/><Relationship Id="rId32" Type="http://schemas.openxmlformats.org/officeDocument/2006/relationships/hyperlink" Target="https://en.wikipedia.org/wiki/L%27%C3%8Ele-d%27Orl%C3%A9ans_Regional_County_Municipality" TargetMode="External"/><Relationship Id="rId37" Type="http://schemas.openxmlformats.org/officeDocument/2006/relationships/hyperlink" Target="https://en.wikipedia.org/wiki/Maskinong%C3%A9_Regional_County_Municipality" TargetMode="External"/><Relationship Id="rId40" Type="http://schemas.openxmlformats.org/officeDocument/2006/relationships/hyperlink" Target="https://en.wikipedia.org/wiki/Shawinigan" TargetMode="External"/><Relationship Id="rId45" Type="http://schemas.openxmlformats.org/officeDocument/2006/relationships/hyperlink" Target="https://en.wikipedia.org/wiki/Rouyn-Noranda" TargetMode="External"/><Relationship Id="rId53" Type="http://schemas.openxmlformats.org/officeDocument/2006/relationships/hyperlink" Target="https://en.wikipedia.org/wiki/Argenteuil_Regional_County_Municipality" TargetMode="External"/><Relationship Id="rId58" Type="http://schemas.openxmlformats.org/officeDocument/2006/relationships/hyperlink" Target="https://en.wikipedia.org/wiki/Th%C3%A9r%C3%A8se-De_Blainville_Regional_County_Municipality" TargetMode="External"/><Relationship Id="rId5" Type="http://schemas.openxmlformats.org/officeDocument/2006/relationships/hyperlink" Target="https://fr.wikipedia.org/wiki/Les_Etchemins" TargetMode="External"/><Relationship Id="rId61" Type="http://schemas.openxmlformats.org/officeDocument/2006/relationships/printerSettings" Target="../printerSettings/printerSettings1.bin"/><Relationship Id="rId19" Type="http://schemas.openxmlformats.org/officeDocument/2006/relationships/hyperlink" Target="https://en.wikipedia.org/wiki/Memphr%C3%A9magog_Regional_County_Municipality,_Quebec" TargetMode="External"/><Relationship Id="rId14" Type="http://schemas.openxmlformats.org/officeDocument/2006/relationships/hyperlink" Target="https://en.wikipedia.org/wiki/Coaticook_Regional_County_Municipality,_Quebec" TargetMode="External"/><Relationship Id="rId22" Type="http://schemas.openxmlformats.org/officeDocument/2006/relationships/hyperlink" Target="https://en.wikipedia.org/wiki/Sherbrooke" TargetMode="External"/><Relationship Id="rId27" Type="http://schemas.openxmlformats.org/officeDocument/2006/relationships/hyperlink" Target="https://en.wikipedia.org/wiki/Minganie_Regional_County_Municipality" TargetMode="External"/><Relationship Id="rId30" Type="http://schemas.openxmlformats.org/officeDocument/2006/relationships/hyperlink" Target="https://en.wikipedia.org/wiki/Charlevoix-Est_Regional_County_Municipality" TargetMode="External"/><Relationship Id="rId35" Type="http://schemas.openxmlformats.org/officeDocument/2006/relationships/hyperlink" Target="https://en.wikipedia.org/wiki/Urban_agglomeration_of_Quebec_City" TargetMode="External"/><Relationship Id="rId43" Type="http://schemas.openxmlformats.org/officeDocument/2006/relationships/hyperlink" Target="https://en.wikipedia.org/wiki/La_Vall%C3%A9e-de-l%27Or_Regional_County_Municipality,_Quebec" TargetMode="External"/><Relationship Id="rId48" Type="http://schemas.openxmlformats.org/officeDocument/2006/relationships/hyperlink" Target="https://en.wikipedia.org/wiki/L%27Assomption_Regional_County_Municipality" TargetMode="External"/><Relationship Id="rId56" Type="http://schemas.openxmlformats.org/officeDocument/2006/relationships/hyperlink" Target="https://en.wikipedia.org/wiki/Les_Laurentides_Regional_County_Municipality" TargetMode="External"/><Relationship Id="rId8" Type="http://schemas.openxmlformats.org/officeDocument/2006/relationships/hyperlink" Target="https://fr.wikipedia.org/wiki/Montmagny_(municipalit%C3%A9_r%C3%A9gionale_de_comt%C3%A9)" TargetMode="External"/><Relationship Id="rId51" Type="http://schemas.openxmlformats.org/officeDocument/2006/relationships/hyperlink" Target="https://en.wikipedia.org/wiki/Montcalm_Regional_County_Municipality" TargetMode="External"/><Relationship Id="rId3" Type="http://schemas.openxmlformats.org/officeDocument/2006/relationships/hyperlink" Target="https://fr.wikipedia.org/wiki/Les_Appalaches" TargetMode="External"/><Relationship Id="rId12" Type="http://schemas.openxmlformats.org/officeDocument/2006/relationships/hyperlink" Target="https://fr.wikipedia.org/wiki/Le_Fjord-du-Saguenay" TargetMode="External"/><Relationship Id="rId17" Type="http://schemas.openxmlformats.org/officeDocument/2006/relationships/hyperlink" Target="https://en.wikipedia.org/wiki/Le_Val-Saint-Fran%C3%A7ois_Regional_County_Municipality,_Quebec" TargetMode="External"/><Relationship Id="rId25" Type="http://schemas.openxmlformats.org/officeDocument/2006/relationships/hyperlink" Target="https://en.wikipedia.org/wiki/Le_Golfe-du-Saint-Laurent_Regional_County_Municipality" TargetMode="External"/><Relationship Id="rId33" Type="http://schemas.openxmlformats.org/officeDocument/2006/relationships/hyperlink" Target="https://en.wikipedia.org/wiki/La_Jacques-Cartier_Regional_County_Municipality" TargetMode="External"/><Relationship Id="rId38" Type="http://schemas.openxmlformats.org/officeDocument/2006/relationships/hyperlink" Target="https://en.wikipedia.org/wiki/M%C3%A9kinac_Regional_County_Municipality" TargetMode="External"/><Relationship Id="rId46" Type="http://schemas.openxmlformats.org/officeDocument/2006/relationships/hyperlink" Target="https://en.wikipedia.org/wiki/D%27Autray_Regional_County_Municipality" TargetMode="External"/><Relationship Id="rId59" Type="http://schemas.openxmlformats.org/officeDocument/2006/relationships/hyperlink" Target="https://en.wikipedia.org/wiki/Mirabel,_Quebec" TargetMode="External"/><Relationship Id="rId20" Type="http://schemas.openxmlformats.org/officeDocument/2006/relationships/hyperlink" Target="https://en.wikipedia.org/wiki/Brome-Missisquoi_Regional_County_Municipality,_Quebec" TargetMode="External"/><Relationship Id="rId41" Type="http://schemas.openxmlformats.org/officeDocument/2006/relationships/hyperlink" Target="https://en.wikipedia.org/wiki/Abitibi_Regional_County_Municipality,_Quebec" TargetMode="External"/><Relationship Id="rId54" Type="http://schemas.openxmlformats.org/officeDocument/2006/relationships/hyperlink" Target="https://en.wikipedia.org/wiki/Deux-Montagnes_Regional_County_Municipality" TargetMode="External"/><Relationship Id="rId62" Type="http://schemas.openxmlformats.org/officeDocument/2006/relationships/drawing" Target="../drawings/drawing1.xml"/><Relationship Id="rId1" Type="http://schemas.openxmlformats.org/officeDocument/2006/relationships/hyperlink" Target="https://fr.wikipedia.org/wiki/Beauce-Sartigan" TargetMode="External"/><Relationship Id="rId6" Type="http://schemas.openxmlformats.org/officeDocument/2006/relationships/hyperlink" Target="https://fr.wikipedia.org/wiki/L%27Islet_(municipalit%C3%A9_r%C3%A9gionale_de_comt%C3%A9)" TargetMode="External"/><Relationship Id="rId15" Type="http://schemas.openxmlformats.org/officeDocument/2006/relationships/hyperlink" Target="https://en.wikipedia.org/wiki/Le_Granit_Regional_County_Municipality,_Quebec" TargetMode="External"/><Relationship Id="rId23" Type="http://schemas.openxmlformats.org/officeDocument/2006/relationships/hyperlink" Target="https://en.wikipedia.org/wiki/Caniapiscau_Regional_County_Municipality" TargetMode="External"/><Relationship Id="rId28" Type="http://schemas.openxmlformats.org/officeDocument/2006/relationships/hyperlink" Target="https://en.wikipedia.org/wiki/Sept-Rivi%C3%A8res_Regional_County_Municipality" TargetMode="External"/><Relationship Id="rId36" Type="http://schemas.openxmlformats.org/officeDocument/2006/relationships/hyperlink" Target="https://en.wikipedia.org/wiki/Les_Chenaux_Regional_County_Municipality" TargetMode="External"/><Relationship Id="rId49" Type="http://schemas.openxmlformats.org/officeDocument/2006/relationships/hyperlink" Target="https://en.wikipedia.org/wiki/Les_Moulins_Regional_County_Municipality" TargetMode="External"/><Relationship Id="rId57" Type="http://schemas.openxmlformats.org/officeDocument/2006/relationships/hyperlink" Target="https://en.wikipedia.org/wiki/Les_Pays-d%27en-Haut_Regional_County_Municipality" TargetMode="External"/><Relationship Id="rId10" Type="http://schemas.openxmlformats.org/officeDocument/2006/relationships/hyperlink" Target="https://fr.wikipedia.org/wiki/Le_Domaine-du-Roy" TargetMode="External"/><Relationship Id="rId31" Type="http://schemas.openxmlformats.org/officeDocument/2006/relationships/hyperlink" Target="https://en.wikipedia.org/wiki/La_C%C3%B4te-de-Beaupr%C3%A9_Regional_County_Municipality" TargetMode="External"/><Relationship Id="rId44" Type="http://schemas.openxmlformats.org/officeDocument/2006/relationships/hyperlink" Target="https://en.wikipedia.org/wiki/T%C3%A9miscamingue_Regional_County_Municipality,_Quebec" TargetMode="External"/><Relationship Id="rId52" Type="http://schemas.openxmlformats.org/officeDocument/2006/relationships/hyperlink" Target="https://en.wikipedia.org/wiki/Antoine-Labelle_Regional_County_Municipality" TargetMode="External"/><Relationship Id="rId60" Type="http://schemas.openxmlformats.org/officeDocument/2006/relationships/hyperlink" Target="https://www.concordia.ca/content/dam/artsci/scpa/quescren/docs/Brief12ENG.pdf" TargetMode="External"/><Relationship Id="rId4" Type="http://schemas.openxmlformats.org/officeDocument/2006/relationships/hyperlink" Target="https://fr.wikipedia.org/wiki/La_Nouvelle-Beauce" TargetMode="External"/><Relationship Id="rId9" Type="http://schemas.openxmlformats.org/officeDocument/2006/relationships/hyperlink" Target="https://fr.wikipedia.org/wiki/Beauce-Cent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25"/>
  <sheetViews>
    <sheetView tabSelected="1" zoomScale="65" zoomScaleNormal="70" workbookViewId="0">
      <pane ySplit="6" topLeftCell="A7" activePane="bottomLeft" state="frozen"/>
      <selection pane="bottomLeft" activeCell="AB1" sqref="AB1"/>
    </sheetView>
  </sheetViews>
  <sheetFormatPr baseColWidth="10" defaultColWidth="10.6640625" defaultRowHeight="16" x14ac:dyDescent="0.2"/>
  <cols>
    <col min="1" max="1" width="37.1640625" bestFit="1" customWidth="1"/>
    <col min="2" max="2" width="53.83203125" style="2" customWidth="1"/>
    <col min="3" max="3" width="14" style="11" bestFit="1" customWidth="1"/>
    <col min="4" max="4" width="12.33203125" style="11" customWidth="1"/>
    <col min="5" max="5" width="14" style="11" bestFit="1" customWidth="1"/>
    <col min="6" max="6" width="11.1640625" style="11" bestFit="1" customWidth="1"/>
    <col min="7" max="7" width="12.33203125" style="11" bestFit="1" customWidth="1"/>
    <col min="8" max="8" width="10.6640625" style="11"/>
    <col min="9" max="9" width="13.5" style="11" bestFit="1" customWidth="1"/>
    <col min="10" max="10" width="13.5" style="11" customWidth="1"/>
    <col min="11" max="11" width="11" style="11" customWidth="1"/>
    <col min="12" max="12" width="10.6640625" style="11" customWidth="1"/>
    <col min="13" max="13" width="11.5" style="11" customWidth="1"/>
    <col min="14" max="14" width="10.6640625" style="11" customWidth="1"/>
    <col min="15" max="15" width="11.6640625" style="12" customWidth="1"/>
    <col min="16" max="16" width="11.6640625" style="11" customWidth="1"/>
    <col min="17" max="18" width="11.6640625" style="12" customWidth="1"/>
    <col min="19" max="21" width="15.33203125" style="11" customWidth="1"/>
    <col min="22" max="22" width="1.6640625" customWidth="1"/>
    <col min="23" max="25" width="15.33203125" customWidth="1"/>
  </cols>
  <sheetData>
    <row r="1" spans="1:51" ht="215" customHeight="1" x14ac:dyDescent="0.2">
      <c r="A1" s="100" t="s">
        <v>172</v>
      </c>
      <c r="B1" s="101"/>
      <c r="C1" s="101"/>
      <c r="D1" s="101"/>
      <c r="E1" s="101"/>
      <c r="F1" s="101"/>
      <c r="G1" s="101"/>
      <c r="H1" s="101"/>
      <c r="I1" s="101"/>
      <c r="J1" s="101"/>
      <c r="K1" s="101"/>
      <c r="L1" s="101"/>
      <c r="M1" s="101"/>
      <c r="N1" s="101"/>
      <c r="O1" s="101"/>
      <c r="P1" s="101"/>
      <c r="Q1" s="101"/>
      <c r="R1" s="101"/>
      <c r="S1" s="101"/>
      <c r="T1" s="101"/>
      <c r="U1" s="101"/>
      <c r="V1" s="101"/>
      <c r="W1" s="101"/>
      <c r="X1" s="101"/>
      <c r="Y1" s="101"/>
    </row>
    <row r="2" spans="1:51" ht="39" customHeight="1" x14ac:dyDescent="0.2">
      <c r="A2" s="110" t="s">
        <v>174</v>
      </c>
      <c r="B2" s="109"/>
      <c r="C2" s="109"/>
      <c r="D2" s="109"/>
      <c r="E2" s="109"/>
      <c r="F2" s="109"/>
      <c r="G2" s="109"/>
      <c r="H2" s="109"/>
      <c r="I2" s="109"/>
      <c r="J2" s="109"/>
      <c r="K2" s="109"/>
      <c r="L2" s="109"/>
      <c r="M2" s="109"/>
      <c r="N2" s="109"/>
      <c r="O2" s="109"/>
      <c r="P2" s="109"/>
      <c r="Q2" s="109"/>
      <c r="R2" s="109"/>
      <c r="S2" s="109"/>
      <c r="T2" s="109"/>
      <c r="U2" s="109"/>
      <c r="V2" s="109"/>
      <c r="W2" s="109"/>
      <c r="X2" s="109"/>
      <c r="Y2" s="109"/>
      <c r="Z2" s="106"/>
      <c r="AA2" s="106"/>
      <c r="AB2" s="106"/>
      <c r="AC2" s="106"/>
      <c r="AD2" s="106"/>
      <c r="AE2" s="106"/>
      <c r="AF2" s="106"/>
      <c r="AG2" s="106"/>
      <c r="AH2" s="106"/>
      <c r="AI2" s="107"/>
      <c r="AJ2" s="107"/>
      <c r="AK2" s="107"/>
      <c r="AL2" s="107"/>
      <c r="AM2" s="107"/>
      <c r="AN2" s="107"/>
      <c r="AO2" s="107"/>
      <c r="AP2" s="107"/>
      <c r="AQ2" s="107"/>
      <c r="AR2" s="107"/>
      <c r="AS2" s="107"/>
      <c r="AT2" s="107"/>
      <c r="AU2" s="107"/>
      <c r="AV2" s="107"/>
      <c r="AW2" s="107"/>
      <c r="AX2" s="107"/>
      <c r="AY2" s="107"/>
    </row>
    <row r="3" spans="1:51" ht="74" customHeight="1" x14ac:dyDescent="0.2">
      <c r="A3" s="108" t="s">
        <v>173</v>
      </c>
      <c r="B3" s="108"/>
      <c r="C3" s="108"/>
      <c r="D3" s="108"/>
      <c r="E3" s="108"/>
      <c r="F3" s="108"/>
      <c r="G3" s="108"/>
      <c r="H3" s="108"/>
      <c r="I3" s="108"/>
      <c r="J3" s="108"/>
      <c r="K3" s="108"/>
      <c r="L3" s="108"/>
      <c r="M3" s="108"/>
      <c r="N3" s="108"/>
      <c r="O3" s="108"/>
      <c r="P3" s="108"/>
      <c r="Q3" s="108"/>
      <c r="R3" s="108"/>
      <c r="S3" s="108"/>
      <c r="T3" s="108"/>
      <c r="U3" s="108"/>
      <c r="V3" s="108"/>
      <c r="W3" s="108"/>
      <c r="X3" s="108"/>
      <c r="Y3" s="108"/>
    </row>
    <row r="4" spans="1:51" ht="16" hidden="1" customHeight="1" x14ac:dyDescent="0.2">
      <c r="A4" s="104"/>
      <c r="B4" s="104"/>
      <c r="C4" s="104"/>
      <c r="D4" s="104"/>
      <c r="E4" s="104"/>
      <c r="F4" s="104"/>
      <c r="G4" s="104"/>
      <c r="H4" s="104"/>
      <c r="I4" s="104"/>
      <c r="J4" s="104"/>
      <c r="K4" s="104"/>
      <c r="L4" s="104"/>
      <c r="M4" s="104"/>
      <c r="N4" s="104"/>
      <c r="O4" s="104"/>
      <c r="P4" s="104"/>
      <c r="Q4" s="104"/>
      <c r="R4" s="104"/>
      <c r="S4" s="104"/>
      <c r="T4" s="104"/>
      <c r="U4" s="104"/>
      <c r="V4" s="105"/>
      <c r="W4" s="105"/>
      <c r="X4" s="105"/>
      <c r="Y4" s="105"/>
    </row>
    <row r="5" spans="1:51" ht="28" customHeight="1" x14ac:dyDescent="0.2">
      <c r="A5" s="99"/>
      <c r="B5" s="99"/>
      <c r="C5" s="102">
        <v>2001</v>
      </c>
      <c r="D5" s="102"/>
      <c r="E5" s="102"/>
      <c r="F5" s="102"/>
      <c r="G5" s="102"/>
      <c r="H5" s="102"/>
      <c r="I5" s="102"/>
      <c r="J5" s="57"/>
      <c r="K5" s="103">
        <v>2021</v>
      </c>
      <c r="L5" s="103"/>
      <c r="M5" s="103"/>
      <c r="N5" s="103"/>
      <c r="O5" s="103"/>
      <c r="P5" s="103"/>
      <c r="Q5" s="103"/>
      <c r="R5" s="58"/>
      <c r="S5" s="56"/>
      <c r="T5" s="56" t="s">
        <v>155</v>
      </c>
      <c r="U5" s="56"/>
      <c r="W5" s="56"/>
      <c r="X5" s="56" t="s">
        <v>156</v>
      </c>
      <c r="Y5" s="56"/>
    </row>
    <row r="6" spans="1:51" ht="82" customHeight="1" x14ac:dyDescent="0.2">
      <c r="A6" s="13" t="s">
        <v>72</v>
      </c>
      <c r="B6" s="14" t="s">
        <v>137</v>
      </c>
      <c r="C6" s="15" t="s">
        <v>144</v>
      </c>
      <c r="D6" s="16" t="s">
        <v>138</v>
      </c>
      <c r="E6" s="16" t="s">
        <v>139</v>
      </c>
      <c r="F6" s="16" t="s">
        <v>140</v>
      </c>
      <c r="G6" s="16" t="s">
        <v>141</v>
      </c>
      <c r="H6" s="16" t="s">
        <v>142</v>
      </c>
      <c r="I6" s="16" t="s">
        <v>143</v>
      </c>
      <c r="J6" s="16" t="s">
        <v>157</v>
      </c>
      <c r="K6" s="19" t="s">
        <v>145</v>
      </c>
      <c r="L6" s="19" t="s">
        <v>147</v>
      </c>
      <c r="M6" s="19" t="s">
        <v>148</v>
      </c>
      <c r="N6" s="19" t="s">
        <v>149</v>
      </c>
      <c r="O6" s="19" t="s">
        <v>150</v>
      </c>
      <c r="P6" s="19" t="s">
        <v>151</v>
      </c>
      <c r="Q6" s="19" t="s">
        <v>152</v>
      </c>
      <c r="R6" s="19" t="s">
        <v>158</v>
      </c>
      <c r="S6" s="17" t="s">
        <v>100</v>
      </c>
      <c r="T6" s="17" t="s">
        <v>101</v>
      </c>
      <c r="U6" s="17" t="s">
        <v>102</v>
      </c>
      <c r="W6" s="59" t="s">
        <v>100</v>
      </c>
      <c r="X6" s="59" t="s">
        <v>101</v>
      </c>
      <c r="Y6" s="60" t="s">
        <v>102</v>
      </c>
    </row>
    <row r="7" spans="1:51" ht="17" x14ac:dyDescent="0.2">
      <c r="A7" s="3" t="s">
        <v>78</v>
      </c>
      <c r="B7" s="2" t="s">
        <v>20</v>
      </c>
      <c r="C7" s="29">
        <v>19395</v>
      </c>
      <c r="D7" s="29">
        <v>30</v>
      </c>
      <c r="E7" s="29">
        <v>19365</v>
      </c>
      <c r="F7" s="29">
        <v>0</v>
      </c>
      <c r="G7" s="29">
        <f>D7+(F7/2)</f>
        <v>30</v>
      </c>
      <c r="H7" s="22">
        <f>G7/C7</f>
        <v>1.5467904098994587E-3</v>
      </c>
      <c r="I7" s="29">
        <f>E7+(F7/2)</f>
        <v>19365</v>
      </c>
      <c r="J7" s="22">
        <f t="shared" ref="J7:J44" si="0">I7/C7</f>
        <v>0.99845320959010053</v>
      </c>
      <c r="K7" s="32">
        <v>17255</v>
      </c>
      <c r="L7" s="32">
        <v>60</v>
      </c>
      <c r="M7" s="32">
        <v>17175</v>
      </c>
      <c r="N7" s="32">
        <v>15</v>
      </c>
      <c r="O7" s="32">
        <f t="shared" ref="O7:O44" si="1">L7+(N7/2)</f>
        <v>67.5</v>
      </c>
      <c r="P7" s="23">
        <f t="shared" ref="P7:P44" si="2">O7/K7</f>
        <v>3.9119095914227761E-3</v>
      </c>
      <c r="Q7" s="32">
        <f t="shared" ref="Q7:Q44" si="3">M7+(N7/2)</f>
        <v>17182.5</v>
      </c>
      <c r="R7" s="23">
        <f t="shared" ref="R7:R44" si="4">Q7/K7</f>
        <v>0.99579831932773111</v>
      </c>
      <c r="S7" s="22">
        <f t="shared" ref="S7:S44" si="5">P7-H7</f>
        <v>2.3651191815233174E-3</v>
      </c>
      <c r="T7" s="24">
        <f t="shared" ref="T7:T44" si="6">O7-G7</f>
        <v>37.5</v>
      </c>
      <c r="U7" s="22">
        <f t="shared" ref="U7:U44" si="7">T7/G7</f>
        <v>1.25</v>
      </c>
      <c r="W7" s="63">
        <f>R7-J7</f>
        <v>-2.6548902623694248E-3</v>
      </c>
      <c r="X7" s="61">
        <f>Q7-I7</f>
        <v>-2182.5</v>
      </c>
      <c r="Y7" s="62">
        <f>X7/I7</f>
        <v>-0.11270333075135554</v>
      </c>
    </row>
    <row r="8" spans="1:51" ht="17" x14ac:dyDescent="0.2">
      <c r="A8" s="3" t="s">
        <v>78</v>
      </c>
      <c r="B8" s="2" t="s">
        <v>128</v>
      </c>
      <c r="C8" s="29">
        <v>22070</v>
      </c>
      <c r="D8" s="29">
        <v>70</v>
      </c>
      <c r="E8" s="29">
        <v>21975</v>
      </c>
      <c r="F8" s="29">
        <v>20</v>
      </c>
      <c r="G8" s="29">
        <f>D8+(F8/2)</f>
        <v>80</v>
      </c>
      <c r="H8" s="22">
        <f>G8/C8</f>
        <v>3.6248300860897147E-3</v>
      </c>
      <c r="I8" s="29">
        <f>E8+(F8/2)</f>
        <v>21985</v>
      </c>
      <c r="J8" s="22">
        <f t="shared" si="0"/>
        <v>0.99614861803352972</v>
      </c>
      <c r="K8" s="29">
        <v>20755</v>
      </c>
      <c r="L8" s="29">
        <v>105</v>
      </c>
      <c r="M8" s="29">
        <v>20615</v>
      </c>
      <c r="N8" s="29">
        <v>30</v>
      </c>
      <c r="O8" s="29">
        <f t="shared" si="1"/>
        <v>120</v>
      </c>
      <c r="P8" s="22">
        <f t="shared" si="2"/>
        <v>5.7817393399180921E-3</v>
      </c>
      <c r="Q8" s="29">
        <f t="shared" si="3"/>
        <v>20630</v>
      </c>
      <c r="R8" s="22">
        <f t="shared" si="4"/>
        <v>0.99397735485425198</v>
      </c>
      <c r="S8" s="22">
        <f t="shared" si="5"/>
        <v>2.1569092538283774E-3</v>
      </c>
      <c r="T8" s="24">
        <f t="shared" si="6"/>
        <v>40</v>
      </c>
      <c r="U8" s="22">
        <f t="shared" si="7"/>
        <v>0.5</v>
      </c>
      <c r="W8" s="64">
        <f t="shared" ref="W8:W71" si="8">R8-J8</f>
        <v>-2.1712631792777382E-3</v>
      </c>
      <c r="X8" s="65">
        <f t="shared" ref="X8:X71" si="9">Q8-I8</f>
        <v>-1355</v>
      </c>
      <c r="Y8" s="66">
        <f t="shared" ref="Y8:Y71" si="10">X8/I8</f>
        <v>-6.1632931544234708E-2</v>
      </c>
    </row>
    <row r="9" spans="1:51" ht="17" x14ac:dyDescent="0.2">
      <c r="A9" s="3" t="s">
        <v>78</v>
      </c>
      <c r="B9" s="2" t="s">
        <v>27</v>
      </c>
      <c r="C9" s="29">
        <v>18700</v>
      </c>
      <c r="D9" s="29">
        <v>145</v>
      </c>
      <c r="E9" s="29">
        <v>18550</v>
      </c>
      <c r="F9" s="29">
        <v>0</v>
      </c>
      <c r="G9" s="29">
        <f>D9+(F9/2)</f>
        <v>145</v>
      </c>
      <c r="H9" s="22">
        <f>G9/C9</f>
        <v>7.7540106951871661E-3</v>
      </c>
      <c r="I9" s="29">
        <f>E9+(F9/2)</f>
        <v>18550</v>
      </c>
      <c r="J9" s="22">
        <f t="shared" si="0"/>
        <v>0.99197860962566842</v>
      </c>
      <c r="K9" s="32">
        <v>17990</v>
      </c>
      <c r="L9" s="32">
        <v>185</v>
      </c>
      <c r="M9" s="32">
        <v>17770</v>
      </c>
      <c r="N9" s="32">
        <v>30</v>
      </c>
      <c r="O9" s="32">
        <f t="shared" si="1"/>
        <v>200</v>
      </c>
      <c r="P9" s="23">
        <f t="shared" si="2"/>
        <v>1.1117287381878822E-2</v>
      </c>
      <c r="Q9" s="32">
        <f t="shared" si="3"/>
        <v>17785</v>
      </c>
      <c r="R9" s="23">
        <f t="shared" si="4"/>
        <v>0.98860478043357425</v>
      </c>
      <c r="S9" s="22">
        <f t="shared" si="5"/>
        <v>3.3632766866916559E-3</v>
      </c>
      <c r="T9" s="24">
        <f t="shared" si="6"/>
        <v>55</v>
      </c>
      <c r="U9" s="22">
        <f t="shared" si="7"/>
        <v>0.37931034482758619</v>
      </c>
      <c r="W9" s="67">
        <f t="shared" si="8"/>
        <v>-3.3738291920941688E-3</v>
      </c>
      <c r="X9" s="68">
        <f t="shared" si="9"/>
        <v>-765</v>
      </c>
      <c r="Y9" s="69">
        <f t="shared" si="10"/>
        <v>-4.1239892183288412E-2</v>
      </c>
    </row>
    <row r="10" spans="1:51" ht="17" x14ac:dyDescent="0.2">
      <c r="A10" s="3" t="s">
        <v>78</v>
      </c>
      <c r="B10" s="2" t="s">
        <v>21</v>
      </c>
      <c r="C10" s="29">
        <v>9580</v>
      </c>
      <c r="D10" s="29">
        <v>20</v>
      </c>
      <c r="E10" s="29">
        <v>9555</v>
      </c>
      <c r="F10" s="29">
        <v>0</v>
      </c>
      <c r="G10" s="29">
        <f>D10+(F10/2)</f>
        <v>20</v>
      </c>
      <c r="H10" s="22">
        <f>G10/C10</f>
        <v>2.0876826722338203E-3</v>
      </c>
      <c r="I10" s="29">
        <f>E10+(F10/2)</f>
        <v>9555</v>
      </c>
      <c r="J10" s="22">
        <f t="shared" si="0"/>
        <v>0.99739039665970775</v>
      </c>
      <c r="K10" s="29">
        <v>8740</v>
      </c>
      <c r="L10" s="29">
        <v>40</v>
      </c>
      <c r="M10" s="29">
        <v>8675</v>
      </c>
      <c r="N10" s="29">
        <v>15</v>
      </c>
      <c r="O10" s="29">
        <f t="shared" si="1"/>
        <v>47.5</v>
      </c>
      <c r="P10" s="22">
        <f t="shared" si="2"/>
        <v>5.434782608695652E-3</v>
      </c>
      <c r="Q10" s="29">
        <f t="shared" si="3"/>
        <v>8682.5</v>
      </c>
      <c r="R10" s="22">
        <f t="shared" si="4"/>
        <v>0.99342105263157898</v>
      </c>
      <c r="S10" s="22">
        <f t="shared" si="5"/>
        <v>3.3470999364618318E-3</v>
      </c>
      <c r="T10" s="24">
        <f t="shared" si="6"/>
        <v>27.5</v>
      </c>
      <c r="U10" s="22">
        <f t="shared" si="7"/>
        <v>1.375</v>
      </c>
      <c r="W10" s="64">
        <f t="shared" si="8"/>
        <v>-3.9693440281287629E-3</v>
      </c>
      <c r="X10" s="65">
        <f t="shared" si="9"/>
        <v>-872.5</v>
      </c>
      <c r="Y10" s="66">
        <f t="shared" si="10"/>
        <v>-9.1313448456305596E-2</v>
      </c>
    </row>
    <row r="11" spans="1:51" ht="17" x14ac:dyDescent="0.2">
      <c r="A11" s="3" t="s">
        <v>78</v>
      </c>
      <c r="B11" s="18" t="s">
        <v>146</v>
      </c>
      <c r="C11" s="30">
        <v>21870</v>
      </c>
      <c r="D11" s="30">
        <v>60</v>
      </c>
      <c r="E11" s="30">
        <v>21790</v>
      </c>
      <c r="F11" s="29">
        <v>25</v>
      </c>
      <c r="G11" s="29">
        <v>73</v>
      </c>
      <c r="H11" s="25">
        <f>D11/C11</f>
        <v>2.7434842249657062E-3</v>
      </c>
      <c r="I11" s="29">
        <v>21803</v>
      </c>
      <c r="J11" s="22">
        <f t="shared" si="0"/>
        <v>0.996936442615455</v>
      </c>
      <c r="K11" s="33">
        <v>20825</v>
      </c>
      <c r="L11" s="33">
        <v>135</v>
      </c>
      <c r="M11" s="33">
        <v>20625</v>
      </c>
      <c r="N11" s="33">
        <v>25</v>
      </c>
      <c r="O11" s="32">
        <f t="shared" si="1"/>
        <v>147.5</v>
      </c>
      <c r="P11" s="23">
        <f t="shared" si="2"/>
        <v>7.0828331332533009E-3</v>
      </c>
      <c r="Q11" s="32">
        <f t="shared" si="3"/>
        <v>20637.5</v>
      </c>
      <c r="R11" s="23">
        <f t="shared" si="4"/>
        <v>0.99099639855942379</v>
      </c>
      <c r="S11" s="22">
        <f t="shared" si="5"/>
        <v>4.3393489082875943E-3</v>
      </c>
      <c r="T11" s="24">
        <f t="shared" si="6"/>
        <v>74.5</v>
      </c>
      <c r="U11" s="22">
        <f t="shared" si="7"/>
        <v>1.0205479452054795</v>
      </c>
      <c r="W11" s="67">
        <f t="shared" si="8"/>
        <v>-5.9400440560312129E-3</v>
      </c>
      <c r="X11" s="68">
        <f t="shared" si="9"/>
        <v>-1165.5</v>
      </c>
      <c r="Y11" s="69">
        <f t="shared" si="10"/>
        <v>-5.3455946429390451E-2</v>
      </c>
    </row>
    <row r="12" spans="1:51" ht="17" x14ac:dyDescent="0.2">
      <c r="A12" s="3" t="s">
        <v>78</v>
      </c>
      <c r="B12" s="2" t="s">
        <v>22</v>
      </c>
      <c r="C12" s="29">
        <v>50980</v>
      </c>
      <c r="D12" s="29">
        <v>295</v>
      </c>
      <c r="E12" s="29">
        <v>50645</v>
      </c>
      <c r="F12" s="29">
        <v>40</v>
      </c>
      <c r="G12" s="29">
        <f t="shared" ref="G12:G44" si="11">D12+(F12/2)</f>
        <v>315</v>
      </c>
      <c r="H12" s="22">
        <f t="shared" ref="H12:H28" si="12">G12/C12</f>
        <v>6.1788936837975676E-3</v>
      </c>
      <c r="I12" s="29">
        <f>E12+(F12/2)</f>
        <v>50665</v>
      </c>
      <c r="J12" s="22">
        <f t="shared" si="0"/>
        <v>0.99382110631620246</v>
      </c>
      <c r="K12" s="34">
        <v>56885</v>
      </c>
      <c r="L12" s="34">
        <v>445</v>
      </c>
      <c r="M12" s="34">
        <v>56265</v>
      </c>
      <c r="N12" s="34">
        <v>140</v>
      </c>
      <c r="O12" s="34">
        <f t="shared" si="1"/>
        <v>515</v>
      </c>
      <c r="P12" s="22">
        <f t="shared" si="2"/>
        <v>9.0533532565702738E-3</v>
      </c>
      <c r="Q12" s="34">
        <f t="shared" si="3"/>
        <v>56335</v>
      </c>
      <c r="R12" s="22">
        <f t="shared" si="4"/>
        <v>0.99033137030851714</v>
      </c>
      <c r="S12" s="22">
        <f t="shared" si="5"/>
        <v>2.8744595727727062E-3</v>
      </c>
      <c r="T12" s="24">
        <f t="shared" si="6"/>
        <v>200</v>
      </c>
      <c r="U12" s="22">
        <f t="shared" si="7"/>
        <v>0.63492063492063489</v>
      </c>
      <c r="W12" s="64">
        <f t="shared" si="8"/>
        <v>-3.4897360076853179E-3</v>
      </c>
      <c r="X12" s="65">
        <f t="shared" si="9"/>
        <v>5670</v>
      </c>
      <c r="Y12" s="66">
        <f t="shared" si="10"/>
        <v>0.11191157603868548</v>
      </c>
    </row>
    <row r="13" spans="1:51" ht="17" x14ac:dyDescent="0.2">
      <c r="A13" s="3" t="s">
        <v>78</v>
      </c>
      <c r="B13" s="2" t="s">
        <v>23</v>
      </c>
      <c r="C13" s="29">
        <v>31035</v>
      </c>
      <c r="D13" s="29">
        <v>110</v>
      </c>
      <c r="E13" s="29">
        <v>30920</v>
      </c>
      <c r="F13" s="29">
        <v>10</v>
      </c>
      <c r="G13" s="29">
        <f t="shared" si="11"/>
        <v>115</v>
      </c>
      <c r="H13" s="22">
        <f t="shared" si="12"/>
        <v>3.7054937973256003E-3</v>
      </c>
      <c r="I13" s="29">
        <f>E13+(F13/2)</f>
        <v>30925</v>
      </c>
      <c r="J13" s="22">
        <f t="shared" si="0"/>
        <v>0.99645561462864507</v>
      </c>
      <c r="K13" s="32">
        <v>34885</v>
      </c>
      <c r="L13" s="32">
        <v>195</v>
      </c>
      <c r="M13" s="32">
        <v>34520</v>
      </c>
      <c r="N13" s="32">
        <v>85</v>
      </c>
      <c r="O13" s="32">
        <f t="shared" si="1"/>
        <v>237.5</v>
      </c>
      <c r="P13" s="23">
        <f t="shared" si="2"/>
        <v>6.8080837035975348E-3</v>
      </c>
      <c r="Q13" s="32">
        <f t="shared" si="3"/>
        <v>34562.5</v>
      </c>
      <c r="R13" s="23">
        <f t="shared" si="4"/>
        <v>0.9907553389709044</v>
      </c>
      <c r="S13" s="22">
        <f t="shared" si="5"/>
        <v>3.1025899062719344E-3</v>
      </c>
      <c r="T13" s="24">
        <f t="shared" si="6"/>
        <v>122.5</v>
      </c>
      <c r="U13" s="22">
        <f t="shared" si="7"/>
        <v>1.0652173913043479</v>
      </c>
      <c r="W13" s="67">
        <f t="shared" si="8"/>
        <v>-5.7002756577406721E-3</v>
      </c>
      <c r="X13" s="68">
        <f t="shared" si="9"/>
        <v>3637.5</v>
      </c>
      <c r="Y13" s="69">
        <f t="shared" si="10"/>
        <v>0.11762328213419564</v>
      </c>
    </row>
    <row r="14" spans="1:51" ht="17" x14ac:dyDescent="0.2">
      <c r="A14" s="3" t="s">
        <v>78</v>
      </c>
      <c r="B14" s="2" t="s">
        <v>24</v>
      </c>
      <c r="C14" s="29">
        <v>21910</v>
      </c>
      <c r="D14" s="29">
        <v>35</v>
      </c>
      <c r="E14" s="29">
        <v>21850</v>
      </c>
      <c r="F14" s="29">
        <v>15</v>
      </c>
      <c r="G14" s="29">
        <f t="shared" si="11"/>
        <v>42.5</v>
      </c>
      <c r="H14" s="22">
        <f t="shared" si="12"/>
        <v>1.9397535371976267E-3</v>
      </c>
      <c r="I14" s="29">
        <v>21858</v>
      </c>
      <c r="J14" s="22">
        <f t="shared" si="0"/>
        <v>0.99762665449566412</v>
      </c>
      <c r="K14" s="34">
        <v>19220</v>
      </c>
      <c r="L14" s="34">
        <v>120</v>
      </c>
      <c r="M14" s="34">
        <v>19065</v>
      </c>
      <c r="N14" s="34">
        <v>25</v>
      </c>
      <c r="O14" s="34">
        <f t="shared" si="1"/>
        <v>132.5</v>
      </c>
      <c r="P14" s="22">
        <f t="shared" si="2"/>
        <v>6.8938605619146718E-3</v>
      </c>
      <c r="Q14" s="34">
        <f t="shared" si="3"/>
        <v>19077.5</v>
      </c>
      <c r="R14" s="22">
        <f t="shared" si="4"/>
        <v>0.99258584807492201</v>
      </c>
      <c r="S14" s="22">
        <f t="shared" si="5"/>
        <v>4.9541070247170454E-3</v>
      </c>
      <c r="T14" s="24">
        <f t="shared" si="6"/>
        <v>90</v>
      </c>
      <c r="U14" s="22">
        <f t="shared" si="7"/>
        <v>2.1176470588235294</v>
      </c>
      <c r="W14" s="64">
        <f t="shared" si="8"/>
        <v>-5.0408064207421166E-3</v>
      </c>
      <c r="X14" s="65">
        <f t="shared" si="9"/>
        <v>-2780.5</v>
      </c>
      <c r="Y14" s="66">
        <f t="shared" si="10"/>
        <v>-0.12720742977399579</v>
      </c>
    </row>
    <row r="15" spans="1:51" ht="17" x14ac:dyDescent="0.2">
      <c r="A15" s="20" t="s">
        <v>79</v>
      </c>
      <c r="B15" s="21" t="s">
        <v>0</v>
      </c>
      <c r="C15" s="26">
        <f>SUM(C7:C14)</f>
        <v>195540</v>
      </c>
      <c r="D15" s="37">
        <f>SUM(D7:D14)</f>
        <v>765</v>
      </c>
      <c r="E15" s="31">
        <f>SUM(E7:E14)</f>
        <v>194650</v>
      </c>
      <c r="F15" s="47">
        <f>SUM(F7:F14)</f>
        <v>110</v>
      </c>
      <c r="G15" s="46">
        <f t="shared" si="11"/>
        <v>820</v>
      </c>
      <c r="H15" s="39">
        <f t="shared" si="12"/>
        <v>4.1935153932699193E-3</v>
      </c>
      <c r="I15" s="31">
        <f>SUM(I7:I14)</f>
        <v>194706</v>
      </c>
      <c r="J15" s="39">
        <f t="shared" si="0"/>
        <v>0.99573488800245469</v>
      </c>
      <c r="K15" s="35">
        <f>SUM(K7:K14)</f>
        <v>196555</v>
      </c>
      <c r="L15" s="35">
        <f>SUM(L7:L14)</f>
        <v>1285</v>
      </c>
      <c r="M15" s="35">
        <f>SUM(M7:M14)</f>
        <v>194710</v>
      </c>
      <c r="N15" s="35">
        <f>SUM(N7:N14)</f>
        <v>365</v>
      </c>
      <c r="O15" s="35">
        <f t="shared" si="1"/>
        <v>1467.5</v>
      </c>
      <c r="P15" s="38">
        <f t="shared" si="2"/>
        <v>7.466103635114853E-3</v>
      </c>
      <c r="Q15" s="35">
        <f t="shared" si="3"/>
        <v>194892.5</v>
      </c>
      <c r="R15" s="38">
        <f t="shared" si="4"/>
        <v>0.99154180763653943</v>
      </c>
      <c r="S15" s="27">
        <f t="shared" si="5"/>
        <v>3.2725882418449337E-3</v>
      </c>
      <c r="T15" s="28">
        <f t="shared" si="6"/>
        <v>647.5</v>
      </c>
      <c r="U15" s="27">
        <f t="shared" si="7"/>
        <v>0.78963414634146345</v>
      </c>
      <c r="W15" s="70">
        <f t="shared" si="8"/>
        <v>-4.1930803659152582E-3</v>
      </c>
      <c r="X15" s="71">
        <f t="shared" si="9"/>
        <v>186.5</v>
      </c>
      <c r="Y15" s="72">
        <f t="shared" si="10"/>
        <v>9.5785440613026815E-4</v>
      </c>
    </row>
    <row r="16" spans="1:51" ht="17" x14ac:dyDescent="0.2">
      <c r="A16" s="3" t="s">
        <v>73</v>
      </c>
      <c r="B16" s="2" t="s">
        <v>13</v>
      </c>
      <c r="C16" s="29">
        <v>32155</v>
      </c>
      <c r="D16" s="29">
        <v>120</v>
      </c>
      <c r="E16" s="29">
        <v>31990</v>
      </c>
      <c r="F16" s="29">
        <v>25</v>
      </c>
      <c r="G16" s="29">
        <f t="shared" si="11"/>
        <v>132.5</v>
      </c>
      <c r="H16" s="22">
        <f t="shared" si="12"/>
        <v>4.1206655263567099E-3</v>
      </c>
      <c r="I16" s="29">
        <f>E16+(F16/2)</f>
        <v>32002.5</v>
      </c>
      <c r="J16" s="22">
        <f t="shared" si="0"/>
        <v>0.99525734722438186</v>
      </c>
      <c r="K16" s="34">
        <v>30595</v>
      </c>
      <c r="L16" s="34">
        <v>115</v>
      </c>
      <c r="M16" s="34">
        <v>30435</v>
      </c>
      <c r="N16" s="34">
        <v>35</v>
      </c>
      <c r="O16" s="34">
        <f t="shared" si="1"/>
        <v>132.5</v>
      </c>
      <c r="P16" s="22">
        <f t="shared" si="2"/>
        <v>4.3307730021245302E-3</v>
      </c>
      <c r="Q16" s="34">
        <f t="shared" si="3"/>
        <v>30452.5</v>
      </c>
      <c r="R16" s="23">
        <f t="shared" si="4"/>
        <v>0.99534237620526234</v>
      </c>
      <c r="S16" s="22">
        <f t="shared" si="5"/>
        <v>2.1010747576782028E-4</v>
      </c>
      <c r="T16" s="24">
        <f t="shared" si="6"/>
        <v>0</v>
      </c>
      <c r="U16" s="22">
        <f t="shared" si="7"/>
        <v>0</v>
      </c>
      <c r="W16" s="64">
        <f t="shared" si="8"/>
        <v>8.5028980880474947E-5</v>
      </c>
      <c r="X16" s="65">
        <f t="shared" si="9"/>
        <v>-1550</v>
      </c>
      <c r="Y16" s="66">
        <f t="shared" si="10"/>
        <v>-4.8433716115928442E-2</v>
      </c>
    </row>
    <row r="17" spans="1:25" ht="17" x14ac:dyDescent="0.2">
      <c r="A17" s="3" t="s">
        <v>73</v>
      </c>
      <c r="B17" s="2" t="s">
        <v>14</v>
      </c>
      <c r="C17" s="29">
        <v>50940</v>
      </c>
      <c r="D17" s="29">
        <v>220</v>
      </c>
      <c r="E17" s="29">
        <v>50685</v>
      </c>
      <c r="F17" s="29">
        <v>35</v>
      </c>
      <c r="G17" s="29">
        <f t="shared" si="11"/>
        <v>237.5</v>
      </c>
      <c r="H17" s="22">
        <f t="shared" si="12"/>
        <v>4.6623478602277188E-3</v>
      </c>
      <c r="I17" s="29">
        <f>E17+(F17/2)</f>
        <v>50702.5</v>
      </c>
      <c r="J17" s="22">
        <f t="shared" si="0"/>
        <v>0.99533765213977232</v>
      </c>
      <c r="K17" s="32">
        <v>52005</v>
      </c>
      <c r="L17" s="32">
        <v>210</v>
      </c>
      <c r="M17" s="32">
        <v>51720</v>
      </c>
      <c r="N17" s="32">
        <v>40</v>
      </c>
      <c r="O17" s="32">
        <f t="shared" si="1"/>
        <v>230</v>
      </c>
      <c r="P17" s="23">
        <f t="shared" si="2"/>
        <v>4.4226516681088353E-3</v>
      </c>
      <c r="Q17" s="32">
        <f t="shared" si="3"/>
        <v>51740</v>
      </c>
      <c r="R17" s="23">
        <f t="shared" si="4"/>
        <v>0.99490433612152673</v>
      </c>
      <c r="S17" s="22">
        <f t="shared" si="5"/>
        <v>-2.3969619211888348E-4</v>
      </c>
      <c r="T17" s="24">
        <f t="shared" si="6"/>
        <v>-7.5</v>
      </c>
      <c r="U17" s="22">
        <f t="shared" si="7"/>
        <v>-3.1578947368421054E-2</v>
      </c>
      <c r="W17" s="67">
        <f t="shared" si="8"/>
        <v>-4.3331601824558863E-4</v>
      </c>
      <c r="X17" s="68">
        <f t="shared" si="9"/>
        <v>1037.5</v>
      </c>
      <c r="Y17" s="69">
        <f t="shared" si="10"/>
        <v>2.046250184902125E-2</v>
      </c>
    </row>
    <row r="18" spans="1:25" ht="17" x14ac:dyDescent="0.2">
      <c r="A18" s="3" t="s">
        <v>73</v>
      </c>
      <c r="B18" s="2" t="s">
        <v>15</v>
      </c>
      <c r="C18" s="29">
        <v>164810</v>
      </c>
      <c r="D18" s="29">
        <v>1245</v>
      </c>
      <c r="E18" s="29">
        <v>163300</v>
      </c>
      <c r="F18" s="29">
        <v>195</v>
      </c>
      <c r="G18" s="29">
        <f t="shared" si="11"/>
        <v>1342.5</v>
      </c>
      <c r="H18" s="22">
        <f t="shared" si="12"/>
        <v>8.1457435835204182E-3</v>
      </c>
      <c r="I18" s="29">
        <f>E18+(F18/2)</f>
        <v>163397.5</v>
      </c>
      <c r="J18" s="22">
        <f t="shared" si="0"/>
        <v>0.99142952490746916</v>
      </c>
      <c r="K18" s="34">
        <v>166455</v>
      </c>
      <c r="L18" s="34">
        <v>1500</v>
      </c>
      <c r="M18" s="34">
        <v>164440</v>
      </c>
      <c r="N18" s="34">
        <v>410</v>
      </c>
      <c r="O18" s="34">
        <f t="shared" si="1"/>
        <v>1705</v>
      </c>
      <c r="P18" s="22">
        <f t="shared" si="2"/>
        <v>1.0243008620948605E-2</v>
      </c>
      <c r="Q18" s="34">
        <f t="shared" si="3"/>
        <v>164645</v>
      </c>
      <c r="R18" s="22">
        <f t="shared" si="4"/>
        <v>0.98912619026163229</v>
      </c>
      <c r="S18" s="22">
        <f t="shared" si="5"/>
        <v>2.0972650374281865E-3</v>
      </c>
      <c r="T18" s="24">
        <f t="shared" si="6"/>
        <v>362.5</v>
      </c>
      <c r="U18" s="22">
        <f t="shared" si="7"/>
        <v>0.27001862197392923</v>
      </c>
      <c r="W18" s="64">
        <f t="shared" si="8"/>
        <v>-2.3033346458368742E-3</v>
      </c>
      <c r="X18" s="65">
        <f t="shared" si="9"/>
        <v>1247.5</v>
      </c>
      <c r="Y18" s="66">
        <f t="shared" si="10"/>
        <v>7.6347557337168564E-3</v>
      </c>
    </row>
    <row r="19" spans="1:25" ht="17" x14ac:dyDescent="0.2">
      <c r="A19" s="3" t="s">
        <v>73</v>
      </c>
      <c r="B19" s="2" t="s">
        <v>16</v>
      </c>
      <c r="C19" s="29">
        <v>26420</v>
      </c>
      <c r="D19" s="29">
        <v>55</v>
      </c>
      <c r="E19" s="29">
        <v>26360</v>
      </c>
      <c r="F19" s="29">
        <v>0</v>
      </c>
      <c r="G19" s="29">
        <f t="shared" si="11"/>
        <v>55</v>
      </c>
      <c r="H19" s="22">
        <f t="shared" si="12"/>
        <v>2.081756245268736E-3</v>
      </c>
      <c r="I19" s="29">
        <f>E19+(F19/2)</f>
        <v>26360</v>
      </c>
      <c r="J19" s="22">
        <f t="shared" si="0"/>
        <v>0.99772899318697961</v>
      </c>
      <c r="K19" s="32">
        <v>23860</v>
      </c>
      <c r="L19" s="32">
        <v>75</v>
      </c>
      <c r="M19" s="32">
        <v>23755</v>
      </c>
      <c r="N19" s="32">
        <v>20</v>
      </c>
      <c r="O19" s="32">
        <f t="shared" si="1"/>
        <v>85</v>
      </c>
      <c r="P19" s="23">
        <f t="shared" si="2"/>
        <v>3.562447611064543E-3</v>
      </c>
      <c r="Q19" s="32">
        <f t="shared" si="3"/>
        <v>23765</v>
      </c>
      <c r="R19" s="23">
        <f t="shared" si="4"/>
        <v>0.9960184409052808</v>
      </c>
      <c r="S19" s="22">
        <f t="shared" si="5"/>
        <v>1.480691365795807E-3</v>
      </c>
      <c r="T19" s="24">
        <f t="shared" si="6"/>
        <v>30</v>
      </c>
      <c r="U19" s="22">
        <f t="shared" si="7"/>
        <v>0.54545454545454541</v>
      </c>
      <c r="W19" s="67">
        <f t="shared" si="8"/>
        <v>-1.7105522816988072E-3</v>
      </c>
      <c r="X19" s="68">
        <f t="shared" si="9"/>
        <v>-2595</v>
      </c>
      <c r="Y19" s="69">
        <f t="shared" si="10"/>
        <v>-9.8444613050075874E-2</v>
      </c>
    </row>
    <row r="20" spans="1:25" x14ac:dyDescent="0.2">
      <c r="A20" s="20" t="s">
        <v>92</v>
      </c>
      <c r="B20" s="20" t="s">
        <v>0</v>
      </c>
      <c r="C20" s="31">
        <f>SUM(C16:C19)</f>
        <v>274325</v>
      </c>
      <c r="D20" s="37">
        <f>SUM(D16:D19)</f>
        <v>1640</v>
      </c>
      <c r="E20" s="37">
        <f>SUM(E16:E19)</f>
        <v>272335</v>
      </c>
      <c r="F20" s="37">
        <f>SUM(F16:F19)</f>
        <v>255</v>
      </c>
      <c r="G20" s="37">
        <f t="shared" si="11"/>
        <v>1767.5</v>
      </c>
      <c r="H20" s="39">
        <f t="shared" si="12"/>
        <v>6.4430875786020232E-3</v>
      </c>
      <c r="I20" s="31">
        <f>SUM(I16:I19)</f>
        <v>272462.5</v>
      </c>
      <c r="J20" s="39">
        <f t="shared" si="0"/>
        <v>0.99321060785564563</v>
      </c>
      <c r="K20" s="35">
        <f>SUM(K16:K19)</f>
        <v>272915</v>
      </c>
      <c r="L20" s="35">
        <f>SUM(L16:L19)</f>
        <v>1900</v>
      </c>
      <c r="M20" s="35">
        <f>SUM(M16:M19)</f>
        <v>270350</v>
      </c>
      <c r="N20" s="35">
        <f>SUM(N16:N19)</f>
        <v>505</v>
      </c>
      <c r="O20" s="35">
        <f t="shared" si="1"/>
        <v>2152.5</v>
      </c>
      <c r="P20" s="38">
        <f t="shared" si="2"/>
        <v>7.8870710660828465E-3</v>
      </c>
      <c r="Q20" s="35">
        <f t="shared" si="3"/>
        <v>270602.5</v>
      </c>
      <c r="R20" s="38">
        <f t="shared" si="4"/>
        <v>0.99152666581169957</v>
      </c>
      <c r="S20" s="27">
        <f t="shared" si="5"/>
        <v>1.4439834874808233E-3</v>
      </c>
      <c r="T20" s="36">
        <f t="shared" si="6"/>
        <v>385</v>
      </c>
      <c r="U20" s="27">
        <f t="shared" si="7"/>
        <v>0.21782178217821782</v>
      </c>
      <c r="W20" s="70">
        <f t="shared" si="8"/>
        <v>-1.6839420439460628E-3</v>
      </c>
      <c r="X20" s="73">
        <f t="shared" si="9"/>
        <v>-1860</v>
      </c>
      <c r="Y20" s="72">
        <f t="shared" si="10"/>
        <v>-6.8266275175482864E-3</v>
      </c>
    </row>
    <row r="21" spans="1:25" ht="17" x14ac:dyDescent="0.2">
      <c r="A21" s="3" t="s">
        <v>74</v>
      </c>
      <c r="B21" s="6" t="s">
        <v>37</v>
      </c>
      <c r="C21" s="30">
        <v>12725</v>
      </c>
      <c r="D21" s="30">
        <v>10</v>
      </c>
      <c r="E21" s="30">
        <v>12695</v>
      </c>
      <c r="F21" s="29">
        <v>20</v>
      </c>
      <c r="G21" s="29">
        <f t="shared" si="11"/>
        <v>20</v>
      </c>
      <c r="H21" s="22">
        <f t="shared" si="12"/>
        <v>1.5717092337917485E-3</v>
      </c>
      <c r="I21" s="29">
        <f t="shared" ref="I21:I27" si="13">E21+(F21/2)</f>
        <v>12705</v>
      </c>
      <c r="J21" s="22">
        <f t="shared" si="0"/>
        <v>0.9984282907662082</v>
      </c>
      <c r="K21" s="33">
        <v>13005</v>
      </c>
      <c r="L21" s="33">
        <v>85</v>
      </c>
      <c r="M21" s="33">
        <v>12865</v>
      </c>
      <c r="N21" s="33">
        <v>30</v>
      </c>
      <c r="O21" s="32">
        <f t="shared" si="1"/>
        <v>100</v>
      </c>
      <c r="P21" s="23">
        <f t="shared" si="2"/>
        <v>7.6893502499038834E-3</v>
      </c>
      <c r="Q21" s="32">
        <f t="shared" si="3"/>
        <v>12880</v>
      </c>
      <c r="R21" s="23">
        <f t="shared" si="4"/>
        <v>0.99038831218762013</v>
      </c>
      <c r="S21" s="22">
        <f t="shared" si="5"/>
        <v>6.1176410161121351E-3</v>
      </c>
      <c r="T21" s="24">
        <f t="shared" si="6"/>
        <v>80</v>
      </c>
      <c r="U21" s="22">
        <f t="shared" si="7"/>
        <v>4</v>
      </c>
      <c r="W21" s="67">
        <f t="shared" si="8"/>
        <v>-8.0399785785880695E-3</v>
      </c>
      <c r="X21" s="68">
        <f t="shared" si="9"/>
        <v>175</v>
      </c>
      <c r="Y21" s="69">
        <f t="shared" si="10"/>
        <v>1.3774104683195593E-2</v>
      </c>
    </row>
    <row r="22" spans="1:25" ht="17" x14ac:dyDescent="0.2">
      <c r="A22" s="3" t="s">
        <v>74</v>
      </c>
      <c r="B22" s="6" t="s">
        <v>38</v>
      </c>
      <c r="C22" s="30">
        <v>16385</v>
      </c>
      <c r="D22" s="30">
        <v>85</v>
      </c>
      <c r="E22" s="30">
        <v>16285</v>
      </c>
      <c r="F22" s="29">
        <v>0</v>
      </c>
      <c r="G22" s="29">
        <f t="shared" si="11"/>
        <v>85</v>
      </c>
      <c r="H22" s="22">
        <f t="shared" si="12"/>
        <v>5.1876716509002135E-3</v>
      </c>
      <c r="I22" s="29">
        <f t="shared" si="13"/>
        <v>16285</v>
      </c>
      <c r="J22" s="22">
        <f t="shared" si="0"/>
        <v>0.99389685688129381</v>
      </c>
      <c r="K22" s="30">
        <v>15215</v>
      </c>
      <c r="L22" s="30">
        <v>115</v>
      </c>
      <c r="M22" s="30">
        <v>15090</v>
      </c>
      <c r="N22" s="30">
        <v>10</v>
      </c>
      <c r="O22" s="29">
        <f t="shared" si="1"/>
        <v>120</v>
      </c>
      <c r="P22" s="22">
        <f t="shared" si="2"/>
        <v>7.8869536641472237E-3</v>
      </c>
      <c r="Q22" s="29">
        <f t="shared" si="3"/>
        <v>15095</v>
      </c>
      <c r="R22" s="22">
        <f t="shared" si="4"/>
        <v>0.99211304633585273</v>
      </c>
      <c r="S22" s="22">
        <f t="shared" si="5"/>
        <v>2.6992820132470102E-3</v>
      </c>
      <c r="T22" s="24">
        <f t="shared" si="6"/>
        <v>35</v>
      </c>
      <c r="U22" s="22">
        <f t="shared" si="7"/>
        <v>0.41176470588235292</v>
      </c>
      <c r="W22" s="64">
        <f t="shared" si="8"/>
        <v>-1.783810545441078E-3</v>
      </c>
      <c r="X22" s="65">
        <f t="shared" si="9"/>
        <v>-1190</v>
      </c>
      <c r="Y22" s="66">
        <f t="shared" si="10"/>
        <v>-7.3073380411421557E-2</v>
      </c>
    </row>
    <row r="23" spans="1:25" ht="17" x14ac:dyDescent="0.2">
      <c r="A23" s="3" t="s">
        <v>74</v>
      </c>
      <c r="B23" s="6" t="s">
        <v>39</v>
      </c>
      <c r="C23" s="30">
        <v>20570</v>
      </c>
      <c r="D23" s="30">
        <v>175</v>
      </c>
      <c r="E23" s="30">
        <v>20395</v>
      </c>
      <c r="F23" s="29">
        <v>10</v>
      </c>
      <c r="G23" s="29">
        <f t="shared" si="11"/>
        <v>180</v>
      </c>
      <c r="H23" s="22">
        <f t="shared" si="12"/>
        <v>8.7506076810889653E-3</v>
      </c>
      <c r="I23" s="29">
        <f t="shared" si="13"/>
        <v>20400</v>
      </c>
      <c r="J23" s="22">
        <f t="shared" si="0"/>
        <v>0.99173553719008267</v>
      </c>
      <c r="K23" s="33">
        <v>29590</v>
      </c>
      <c r="L23" s="33">
        <v>315</v>
      </c>
      <c r="M23" s="33">
        <v>29170</v>
      </c>
      <c r="N23" s="33">
        <v>95</v>
      </c>
      <c r="O23" s="32">
        <f t="shared" si="1"/>
        <v>362.5</v>
      </c>
      <c r="P23" s="23">
        <f t="shared" si="2"/>
        <v>1.2250760392024333E-2</v>
      </c>
      <c r="Q23" s="32">
        <f t="shared" si="3"/>
        <v>29217.5</v>
      </c>
      <c r="R23" s="23">
        <f t="shared" si="4"/>
        <v>0.98741128759716124</v>
      </c>
      <c r="S23" s="22">
        <f t="shared" si="5"/>
        <v>3.5001527109353673E-3</v>
      </c>
      <c r="T23" s="24">
        <f t="shared" si="6"/>
        <v>182.5</v>
      </c>
      <c r="U23" s="22">
        <f t="shared" si="7"/>
        <v>1.0138888888888888</v>
      </c>
      <c r="W23" s="67">
        <f t="shared" si="8"/>
        <v>-4.3242495929214364E-3</v>
      </c>
      <c r="X23" s="68">
        <f t="shared" si="9"/>
        <v>8817.5</v>
      </c>
      <c r="Y23" s="69">
        <f t="shared" si="10"/>
        <v>0.43223039215686276</v>
      </c>
    </row>
    <row r="24" spans="1:25" ht="17" x14ac:dyDescent="0.2">
      <c r="A24" s="3" t="s">
        <v>74</v>
      </c>
      <c r="B24" s="6" t="s">
        <v>40</v>
      </c>
      <c r="C24" s="30">
        <v>6700</v>
      </c>
      <c r="D24" s="30">
        <v>30</v>
      </c>
      <c r="E24" s="30">
        <v>6665</v>
      </c>
      <c r="F24" s="29">
        <v>10</v>
      </c>
      <c r="G24" s="29">
        <f t="shared" si="11"/>
        <v>35</v>
      </c>
      <c r="H24" s="22">
        <f t="shared" si="12"/>
        <v>5.2238805970149255E-3</v>
      </c>
      <c r="I24" s="29">
        <f t="shared" si="13"/>
        <v>6670</v>
      </c>
      <c r="J24" s="22">
        <f t="shared" si="0"/>
        <v>0.9955223880597015</v>
      </c>
      <c r="K24" s="30">
        <v>6750</v>
      </c>
      <c r="L24" s="30">
        <v>90</v>
      </c>
      <c r="M24" s="30">
        <v>6620</v>
      </c>
      <c r="N24" s="30">
        <v>10</v>
      </c>
      <c r="O24" s="29">
        <f t="shared" si="1"/>
        <v>95</v>
      </c>
      <c r="P24" s="22">
        <f t="shared" si="2"/>
        <v>1.4074074074074074E-2</v>
      </c>
      <c r="Q24" s="29">
        <f t="shared" si="3"/>
        <v>6625</v>
      </c>
      <c r="R24" s="22">
        <f t="shared" si="4"/>
        <v>0.98148148148148151</v>
      </c>
      <c r="S24" s="22">
        <f t="shared" si="5"/>
        <v>8.8501934770591484E-3</v>
      </c>
      <c r="T24" s="24">
        <f t="shared" si="6"/>
        <v>60</v>
      </c>
      <c r="U24" s="22">
        <f t="shared" si="7"/>
        <v>1.7142857142857142</v>
      </c>
      <c r="W24" s="64">
        <f t="shared" si="8"/>
        <v>-1.4040906578219992E-2</v>
      </c>
      <c r="X24" s="65">
        <f t="shared" si="9"/>
        <v>-45</v>
      </c>
      <c r="Y24" s="66">
        <f t="shared" si="10"/>
        <v>-6.746626686656672E-3</v>
      </c>
    </row>
    <row r="25" spans="1:25" ht="17" x14ac:dyDescent="0.2">
      <c r="A25" s="3" t="s">
        <v>74</v>
      </c>
      <c r="B25" s="6" t="s">
        <v>41</v>
      </c>
      <c r="C25" s="30">
        <v>26380</v>
      </c>
      <c r="D25" s="30">
        <v>1345</v>
      </c>
      <c r="E25" s="30">
        <v>24940</v>
      </c>
      <c r="F25" s="29">
        <v>95</v>
      </c>
      <c r="G25" s="29">
        <f t="shared" si="11"/>
        <v>1392.5</v>
      </c>
      <c r="H25" s="22">
        <f t="shared" si="12"/>
        <v>5.2786201667930251E-2</v>
      </c>
      <c r="I25" s="29">
        <f t="shared" si="13"/>
        <v>24987.5</v>
      </c>
      <c r="J25" s="22">
        <f t="shared" si="0"/>
        <v>0.94721379833206976</v>
      </c>
      <c r="K25" s="33">
        <v>47810</v>
      </c>
      <c r="L25" s="33">
        <v>1360</v>
      </c>
      <c r="M25" s="33">
        <v>46165</v>
      </c>
      <c r="N25" s="33">
        <v>270</v>
      </c>
      <c r="O25" s="32">
        <f t="shared" si="1"/>
        <v>1495</v>
      </c>
      <c r="P25" s="23">
        <f t="shared" si="2"/>
        <v>3.1269608868437562E-2</v>
      </c>
      <c r="Q25" s="32">
        <f t="shared" si="3"/>
        <v>46300</v>
      </c>
      <c r="R25" s="23">
        <f t="shared" si="4"/>
        <v>0.96841664923656134</v>
      </c>
      <c r="S25" s="22">
        <f t="shared" si="5"/>
        <v>-2.1516592799492688E-2</v>
      </c>
      <c r="T25" s="24">
        <f t="shared" si="6"/>
        <v>102.5</v>
      </c>
      <c r="U25" s="22">
        <f t="shared" si="7"/>
        <v>7.3608617594254938E-2</v>
      </c>
      <c r="W25" s="67">
        <f t="shared" si="8"/>
        <v>2.1202850904491588E-2</v>
      </c>
      <c r="X25" s="68">
        <f t="shared" si="9"/>
        <v>21312.5</v>
      </c>
      <c r="Y25" s="69">
        <f t="shared" si="10"/>
        <v>0.85292646323161581</v>
      </c>
    </row>
    <row r="26" spans="1:25" ht="17" x14ac:dyDescent="0.2">
      <c r="A26" s="3" t="s">
        <v>74</v>
      </c>
      <c r="B26" s="6" t="s">
        <v>42</v>
      </c>
      <c r="C26" s="30">
        <v>43900</v>
      </c>
      <c r="D26" s="30">
        <v>345</v>
      </c>
      <c r="E26" s="30">
        <v>43505</v>
      </c>
      <c r="F26" s="29">
        <v>50</v>
      </c>
      <c r="G26" s="29">
        <f t="shared" si="11"/>
        <v>370</v>
      </c>
      <c r="H26" s="22">
        <f t="shared" si="12"/>
        <v>8.4282460136674252E-3</v>
      </c>
      <c r="I26" s="29">
        <f t="shared" si="13"/>
        <v>43530</v>
      </c>
      <c r="J26" s="22">
        <f t="shared" si="0"/>
        <v>0.99157175398633257</v>
      </c>
      <c r="K26" s="30">
        <v>54900</v>
      </c>
      <c r="L26" s="30">
        <v>605</v>
      </c>
      <c r="M26" s="30">
        <v>54065</v>
      </c>
      <c r="N26" s="30">
        <v>150</v>
      </c>
      <c r="O26" s="29">
        <f t="shared" si="1"/>
        <v>680</v>
      </c>
      <c r="P26" s="22">
        <f t="shared" si="2"/>
        <v>1.238615664845173E-2</v>
      </c>
      <c r="Q26" s="29">
        <f t="shared" si="3"/>
        <v>54140</v>
      </c>
      <c r="R26" s="22">
        <f t="shared" si="4"/>
        <v>0.98615664845173046</v>
      </c>
      <c r="S26" s="22">
        <f t="shared" si="5"/>
        <v>3.9579106347843052E-3</v>
      </c>
      <c r="T26" s="24">
        <f t="shared" si="6"/>
        <v>310</v>
      </c>
      <c r="U26" s="22">
        <f t="shared" si="7"/>
        <v>0.83783783783783783</v>
      </c>
      <c r="W26" s="64">
        <f t="shared" si="8"/>
        <v>-5.415105534602116E-3</v>
      </c>
      <c r="X26" s="65">
        <f t="shared" si="9"/>
        <v>10610</v>
      </c>
      <c r="Y26" s="66">
        <f t="shared" si="10"/>
        <v>0.24373994946014244</v>
      </c>
    </row>
    <row r="27" spans="1:25" ht="17" x14ac:dyDescent="0.2">
      <c r="A27" s="3" t="s">
        <v>74</v>
      </c>
      <c r="B27" s="6" t="s">
        <v>43</v>
      </c>
      <c r="C27" s="30">
        <v>501845</v>
      </c>
      <c r="D27" s="30">
        <v>7850</v>
      </c>
      <c r="E27" s="30">
        <v>491100</v>
      </c>
      <c r="F27" s="29">
        <v>2270</v>
      </c>
      <c r="G27" s="29">
        <f t="shared" si="11"/>
        <v>8985</v>
      </c>
      <c r="H27" s="22">
        <f t="shared" si="12"/>
        <v>1.7903934481762297E-2</v>
      </c>
      <c r="I27" s="29">
        <f t="shared" si="13"/>
        <v>492235</v>
      </c>
      <c r="J27" s="22">
        <f t="shared" si="0"/>
        <v>0.98085066106068608</v>
      </c>
      <c r="K27" s="33">
        <v>580750</v>
      </c>
      <c r="L27" s="33">
        <v>10675</v>
      </c>
      <c r="M27" s="33">
        <v>559915</v>
      </c>
      <c r="N27" s="33">
        <v>8080</v>
      </c>
      <c r="O27" s="32">
        <f t="shared" si="1"/>
        <v>14715</v>
      </c>
      <c r="P27" s="23">
        <f t="shared" si="2"/>
        <v>2.5337925096857512E-2</v>
      </c>
      <c r="Q27" s="32">
        <f t="shared" si="3"/>
        <v>563955</v>
      </c>
      <c r="R27" s="23">
        <f t="shared" si="4"/>
        <v>0.9710804993542832</v>
      </c>
      <c r="S27" s="22">
        <f t="shared" si="5"/>
        <v>7.4339906150952158E-3</v>
      </c>
      <c r="T27" s="24">
        <f t="shared" si="6"/>
        <v>5730</v>
      </c>
      <c r="U27" s="22">
        <f t="shared" si="7"/>
        <v>0.63772954924874792</v>
      </c>
      <c r="W27" s="67">
        <f t="shared" si="8"/>
        <v>-9.7701617064028801E-3</v>
      </c>
      <c r="X27" s="68">
        <f t="shared" si="9"/>
        <v>71720</v>
      </c>
      <c r="Y27" s="69">
        <f t="shared" si="10"/>
        <v>0.1457027639237356</v>
      </c>
    </row>
    <row r="28" spans="1:25" x14ac:dyDescent="0.2">
      <c r="A28" s="20" t="s">
        <v>83</v>
      </c>
      <c r="B28" s="20" t="s">
        <v>0</v>
      </c>
      <c r="C28" s="31">
        <f>SUM(C21:C27)</f>
        <v>628505</v>
      </c>
      <c r="D28" s="31">
        <f>SUM(D21:D27)</f>
        <v>9840</v>
      </c>
      <c r="E28" s="31">
        <f>SUM(E21:E27)</f>
        <v>615585</v>
      </c>
      <c r="F28" s="31">
        <f>SUM(F21:F27)</f>
        <v>2455</v>
      </c>
      <c r="G28" s="31">
        <f t="shared" si="11"/>
        <v>11067.5</v>
      </c>
      <c r="H28" s="39">
        <f t="shared" si="12"/>
        <v>1.7609247340912165E-2</v>
      </c>
      <c r="I28" s="31">
        <f>SUM(I21:I27)</f>
        <v>616812.5</v>
      </c>
      <c r="J28" s="39">
        <f t="shared" si="0"/>
        <v>0.98139632938481003</v>
      </c>
      <c r="K28" s="35">
        <f>SUM(K21:K27)</f>
        <v>748020</v>
      </c>
      <c r="L28" s="35">
        <f>SUM(L21:L27)</f>
        <v>13245</v>
      </c>
      <c r="M28" s="35">
        <f>SUM(M21:M27)</f>
        <v>723890</v>
      </c>
      <c r="N28" s="35">
        <f>SUM(N21:N27)</f>
        <v>8645</v>
      </c>
      <c r="O28" s="35">
        <f t="shared" si="1"/>
        <v>17567.5</v>
      </c>
      <c r="P28" s="38">
        <f t="shared" si="2"/>
        <v>2.348533461672148E-2</v>
      </c>
      <c r="Q28" s="35">
        <f t="shared" si="3"/>
        <v>728212.5</v>
      </c>
      <c r="R28" s="38">
        <f t="shared" si="4"/>
        <v>0.97352009304564047</v>
      </c>
      <c r="S28" s="27">
        <f t="shared" si="5"/>
        <v>5.8760872758093149E-3</v>
      </c>
      <c r="T28" s="36">
        <f t="shared" si="6"/>
        <v>6500</v>
      </c>
      <c r="U28" s="27">
        <f t="shared" si="7"/>
        <v>0.58730517280325278</v>
      </c>
      <c r="W28" s="70">
        <f t="shared" si="8"/>
        <v>-7.8762363391695622E-3</v>
      </c>
      <c r="X28" s="73">
        <f t="shared" si="9"/>
        <v>111400</v>
      </c>
      <c r="Y28" s="72">
        <f t="shared" si="10"/>
        <v>0.18060593778498329</v>
      </c>
    </row>
    <row r="29" spans="1:25" ht="17" x14ac:dyDescent="0.2">
      <c r="A29" s="3" t="s">
        <v>75</v>
      </c>
      <c r="B29" s="6" t="s">
        <v>52</v>
      </c>
      <c r="C29" s="29">
        <v>135535</v>
      </c>
      <c r="D29" s="29">
        <v>1500</v>
      </c>
      <c r="E29" s="29">
        <v>133675</v>
      </c>
      <c r="F29" s="29">
        <v>325</v>
      </c>
      <c r="G29" s="29">
        <f t="shared" si="11"/>
        <v>1662.5</v>
      </c>
      <c r="H29" s="25">
        <f t="shared" ref="H29:H44" si="14">D29/C29</f>
        <v>1.1067252001328071E-2</v>
      </c>
      <c r="I29" s="29">
        <f>E29+(F29/2)</f>
        <v>133837.5</v>
      </c>
      <c r="J29" s="22">
        <f t="shared" si="0"/>
        <v>0.98747555981849711</v>
      </c>
      <c r="K29" s="32">
        <v>155880</v>
      </c>
      <c r="L29" s="32">
        <v>2105</v>
      </c>
      <c r="M29" s="32">
        <v>152210</v>
      </c>
      <c r="N29" s="32">
        <v>1195</v>
      </c>
      <c r="O29" s="32">
        <f t="shared" si="1"/>
        <v>2702.5</v>
      </c>
      <c r="P29" s="23">
        <f t="shared" si="2"/>
        <v>1.7337054144213496E-2</v>
      </c>
      <c r="Q29" s="32">
        <f t="shared" si="3"/>
        <v>152807.5</v>
      </c>
      <c r="R29" s="23">
        <f t="shared" si="4"/>
        <v>0.9802893251218886</v>
      </c>
      <c r="S29" s="22">
        <f t="shared" si="5"/>
        <v>6.2698021428854254E-3</v>
      </c>
      <c r="T29" s="24">
        <f t="shared" si="6"/>
        <v>1040</v>
      </c>
      <c r="U29" s="22">
        <f t="shared" si="7"/>
        <v>0.6255639097744361</v>
      </c>
      <c r="W29" s="67">
        <f t="shared" si="8"/>
        <v>-7.1862346966085067E-3</v>
      </c>
      <c r="X29" s="68">
        <f t="shared" si="9"/>
        <v>18970</v>
      </c>
      <c r="Y29" s="69">
        <f t="shared" si="10"/>
        <v>0.14173904922013636</v>
      </c>
    </row>
    <row r="30" spans="1:25" ht="17" x14ac:dyDescent="0.2">
      <c r="A30" s="3" t="s">
        <v>75</v>
      </c>
      <c r="B30" s="6" t="s">
        <v>44</v>
      </c>
      <c r="C30" s="29">
        <v>22665</v>
      </c>
      <c r="D30" s="29">
        <v>135</v>
      </c>
      <c r="E30" s="29">
        <v>22515</v>
      </c>
      <c r="F30" s="29">
        <v>15</v>
      </c>
      <c r="G30" s="29">
        <f t="shared" si="11"/>
        <v>142.5</v>
      </c>
      <c r="H30" s="25">
        <f t="shared" si="14"/>
        <v>5.9563203176704171E-3</v>
      </c>
      <c r="I30" s="29">
        <f>E30+(F30/2)</f>
        <v>22522.5</v>
      </c>
      <c r="J30" s="22">
        <f t="shared" si="0"/>
        <v>0.99371277299801453</v>
      </c>
      <c r="K30" s="29">
        <v>36845</v>
      </c>
      <c r="L30" s="29">
        <v>340</v>
      </c>
      <c r="M30" s="29">
        <v>36350</v>
      </c>
      <c r="N30" s="30">
        <v>105</v>
      </c>
      <c r="O30" s="29">
        <f t="shared" si="1"/>
        <v>392.5</v>
      </c>
      <c r="P30" s="22">
        <f t="shared" si="2"/>
        <v>1.0652734428009228E-2</v>
      </c>
      <c r="Q30" s="29">
        <f t="shared" si="3"/>
        <v>36402.5</v>
      </c>
      <c r="R30" s="22">
        <f t="shared" si="4"/>
        <v>0.98799022933912339</v>
      </c>
      <c r="S30" s="22">
        <f t="shared" si="5"/>
        <v>4.6964141103388105E-3</v>
      </c>
      <c r="T30" s="24">
        <f t="shared" si="6"/>
        <v>250</v>
      </c>
      <c r="U30" s="22">
        <f t="shared" si="7"/>
        <v>1.7543859649122806</v>
      </c>
      <c r="W30" s="64">
        <f t="shared" si="8"/>
        <v>-5.7225436588911327E-3</v>
      </c>
      <c r="X30" s="65">
        <f t="shared" si="9"/>
        <v>13880</v>
      </c>
      <c r="Y30" s="66">
        <f t="shared" si="10"/>
        <v>0.61627261627261631</v>
      </c>
    </row>
    <row r="31" spans="1:25" ht="17" x14ac:dyDescent="0.2">
      <c r="A31" s="3" t="s">
        <v>75</v>
      </c>
      <c r="B31" s="6" t="s">
        <v>164</v>
      </c>
      <c r="C31" s="30">
        <v>12575</v>
      </c>
      <c r="D31" s="30">
        <v>50</v>
      </c>
      <c r="E31" s="30">
        <v>12520</v>
      </c>
      <c r="F31" s="29">
        <v>0</v>
      </c>
      <c r="G31" s="29">
        <f t="shared" si="11"/>
        <v>50</v>
      </c>
      <c r="H31" s="25">
        <f t="shared" si="14"/>
        <v>3.9761431411530811E-3</v>
      </c>
      <c r="I31" s="29">
        <f>E31+(F31/2)</f>
        <v>12520</v>
      </c>
      <c r="J31" s="22">
        <f t="shared" si="0"/>
        <v>0.99562624254473164</v>
      </c>
      <c r="K31" s="33">
        <v>12615</v>
      </c>
      <c r="L31" s="33">
        <v>110</v>
      </c>
      <c r="M31" s="33">
        <v>12475</v>
      </c>
      <c r="N31" s="33">
        <v>25</v>
      </c>
      <c r="O31" s="32">
        <f t="shared" si="1"/>
        <v>122.5</v>
      </c>
      <c r="P31" s="23">
        <f t="shared" si="2"/>
        <v>9.7106619104240979E-3</v>
      </c>
      <c r="Q31" s="32">
        <f t="shared" si="3"/>
        <v>12487.5</v>
      </c>
      <c r="R31" s="23">
        <f t="shared" si="4"/>
        <v>0.98989298454221164</v>
      </c>
      <c r="S31" s="22">
        <f t="shared" si="5"/>
        <v>5.7345187692710168E-3</v>
      </c>
      <c r="T31" s="24">
        <f t="shared" si="6"/>
        <v>72.5</v>
      </c>
      <c r="U31" s="22">
        <f t="shared" si="7"/>
        <v>1.45</v>
      </c>
      <c r="W31" s="67">
        <f t="shared" si="8"/>
        <v>-5.7332580025200031E-3</v>
      </c>
      <c r="X31" s="68">
        <f t="shared" si="9"/>
        <v>-32.5</v>
      </c>
      <c r="Y31" s="69">
        <f t="shared" si="10"/>
        <v>-2.595846645367412E-3</v>
      </c>
    </row>
    <row r="32" spans="1:25" ht="17" x14ac:dyDescent="0.2">
      <c r="A32" s="3" t="s">
        <v>75</v>
      </c>
      <c r="B32" s="6" t="s">
        <v>50</v>
      </c>
      <c r="C32" s="29">
        <v>15715</v>
      </c>
      <c r="D32" s="29">
        <v>220</v>
      </c>
      <c r="E32" s="29">
        <v>14795</v>
      </c>
      <c r="F32" s="29">
        <v>65</v>
      </c>
      <c r="G32" s="29">
        <f t="shared" si="11"/>
        <v>252.5</v>
      </c>
      <c r="H32" s="25">
        <f t="shared" si="14"/>
        <v>1.3999363665287942E-2</v>
      </c>
      <c r="I32" s="29">
        <f>E32+(F32/2)</f>
        <v>14827.5</v>
      </c>
      <c r="J32" s="22">
        <f t="shared" si="0"/>
        <v>0.94352529430480436</v>
      </c>
      <c r="K32" s="29">
        <v>14945</v>
      </c>
      <c r="L32" s="29">
        <v>200</v>
      </c>
      <c r="M32" s="29">
        <v>14450</v>
      </c>
      <c r="N32" s="30">
        <v>130</v>
      </c>
      <c r="O32" s="29">
        <f t="shared" si="1"/>
        <v>265</v>
      </c>
      <c r="P32" s="22">
        <f t="shared" si="2"/>
        <v>1.7731682837069253E-2</v>
      </c>
      <c r="Q32" s="29">
        <f t="shared" si="3"/>
        <v>14515</v>
      </c>
      <c r="R32" s="22">
        <f t="shared" si="4"/>
        <v>0.97122783539645363</v>
      </c>
      <c r="S32" s="22">
        <f t="shared" si="5"/>
        <v>3.732319171781311E-3</v>
      </c>
      <c r="T32" s="24">
        <f t="shared" si="6"/>
        <v>12.5</v>
      </c>
      <c r="U32" s="22">
        <f t="shared" si="7"/>
        <v>4.9504950495049507E-2</v>
      </c>
      <c r="W32" s="64">
        <f t="shared" si="8"/>
        <v>2.7702541091649269E-2</v>
      </c>
      <c r="X32" s="65">
        <f t="shared" si="9"/>
        <v>-312.5</v>
      </c>
      <c r="Y32" s="66">
        <f t="shared" si="10"/>
        <v>-2.1075703928511214E-2</v>
      </c>
    </row>
    <row r="33" spans="1:25" ht="17" x14ac:dyDescent="0.2">
      <c r="A33" s="3" t="s">
        <v>75</v>
      </c>
      <c r="B33" s="6" t="s">
        <v>51</v>
      </c>
      <c r="C33" s="29">
        <v>63215</v>
      </c>
      <c r="D33" s="29">
        <v>600</v>
      </c>
      <c r="E33" s="29">
        <v>62500</v>
      </c>
      <c r="F33" s="29">
        <v>95</v>
      </c>
      <c r="G33" s="29">
        <f t="shared" si="11"/>
        <v>647.5</v>
      </c>
      <c r="H33" s="25">
        <f t="shared" si="14"/>
        <v>9.4914181760658075E-3</v>
      </c>
      <c r="I33" s="29">
        <f>E33+(F33/2)</f>
        <v>62547.5</v>
      </c>
      <c r="J33" s="22">
        <f t="shared" si="0"/>
        <v>0.98944079727912682</v>
      </c>
      <c r="K33" s="32">
        <v>48640</v>
      </c>
      <c r="L33" s="32">
        <v>625</v>
      </c>
      <c r="M33" s="32">
        <v>47720</v>
      </c>
      <c r="N33" s="33">
        <v>220</v>
      </c>
      <c r="O33" s="32">
        <f t="shared" si="1"/>
        <v>735</v>
      </c>
      <c r="P33" s="23">
        <f t="shared" si="2"/>
        <v>1.5111019736842105E-2</v>
      </c>
      <c r="Q33" s="32">
        <f t="shared" si="3"/>
        <v>47830</v>
      </c>
      <c r="R33" s="23">
        <f t="shared" si="4"/>
        <v>0.98334703947368418</v>
      </c>
      <c r="S33" s="22">
        <f t="shared" si="5"/>
        <v>5.619601560776297E-3</v>
      </c>
      <c r="T33" s="24">
        <f t="shared" si="6"/>
        <v>87.5</v>
      </c>
      <c r="U33" s="22">
        <f t="shared" si="7"/>
        <v>0.13513513513513514</v>
      </c>
      <c r="W33" s="67">
        <f t="shared" si="8"/>
        <v>-6.0937578054426345E-3</v>
      </c>
      <c r="X33" s="68">
        <f t="shared" si="9"/>
        <v>-14717.5</v>
      </c>
      <c r="Y33" s="69">
        <f t="shared" si="10"/>
        <v>-0.23530117110995644</v>
      </c>
    </row>
    <row r="34" spans="1:25" x14ac:dyDescent="0.2">
      <c r="A34" s="20" t="s">
        <v>84</v>
      </c>
      <c r="B34" s="20" t="s">
        <v>0</v>
      </c>
      <c r="C34" s="31">
        <f>SUM(C29:C33)</f>
        <v>249705</v>
      </c>
      <c r="D34" s="31">
        <f>SUM(D29:D33)</f>
        <v>2505</v>
      </c>
      <c r="E34" s="31">
        <f>SUM(E29:E33)</f>
        <v>246005</v>
      </c>
      <c r="F34" s="31">
        <f>SUM(F29:F33)</f>
        <v>500</v>
      </c>
      <c r="G34" s="31">
        <f t="shared" si="11"/>
        <v>2755</v>
      </c>
      <c r="H34" s="39">
        <f t="shared" si="14"/>
        <v>1.0031837568330631E-2</v>
      </c>
      <c r="I34" s="31">
        <f>SUM(I29:I33)</f>
        <v>246255</v>
      </c>
      <c r="J34" s="39">
        <f t="shared" si="0"/>
        <v>0.98618369676217932</v>
      </c>
      <c r="K34" s="35">
        <f>SUM(K29:K33)</f>
        <v>268925</v>
      </c>
      <c r="L34" s="35">
        <f>SUM(L29:L33)</f>
        <v>3380</v>
      </c>
      <c r="M34" s="35">
        <f>SUM(M29:M33)</f>
        <v>263205</v>
      </c>
      <c r="N34" s="35">
        <f>SUM(N29:N33)</f>
        <v>1675</v>
      </c>
      <c r="O34" s="35">
        <f t="shared" si="1"/>
        <v>4217.5</v>
      </c>
      <c r="P34" s="38">
        <f t="shared" si="2"/>
        <v>1.5682811192711723E-2</v>
      </c>
      <c r="Q34" s="35">
        <f t="shared" si="3"/>
        <v>264042.5</v>
      </c>
      <c r="R34" s="38">
        <f t="shared" si="4"/>
        <v>0.98184438040345823</v>
      </c>
      <c r="S34" s="27">
        <f t="shared" si="5"/>
        <v>5.6509736243810921E-3</v>
      </c>
      <c r="T34" s="36">
        <f t="shared" si="6"/>
        <v>1462.5</v>
      </c>
      <c r="U34" s="27">
        <f t="shared" si="7"/>
        <v>0.53085299455535395</v>
      </c>
      <c r="W34" s="70">
        <f t="shared" si="8"/>
        <v>-4.3393163587210903E-3</v>
      </c>
      <c r="X34" s="73">
        <f t="shared" si="9"/>
        <v>17787.5</v>
      </c>
      <c r="Y34" s="72">
        <f t="shared" si="10"/>
        <v>7.2232035897748265E-2</v>
      </c>
    </row>
    <row r="35" spans="1:25" ht="17" x14ac:dyDescent="0.2">
      <c r="A35" s="3" t="s">
        <v>76</v>
      </c>
      <c r="B35" s="2" t="s">
        <v>28</v>
      </c>
      <c r="C35" s="29">
        <v>16220</v>
      </c>
      <c r="D35" s="29">
        <v>1255</v>
      </c>
      <c r="E35" s="29">
        <v>14925</v>
      </c>
      <c r="F35" s="29">
        <v>40</v>
      </c>
      <c r="G35" s="29">
        <f t="shared" si="11"/>
        <v>1275</v>
      </c>
      <c r="H35" s="22">
        <f t="shared" si="14"/>
        <v>7.737361282367447E-2</v>
      </c>
      <c r="I35" s="29">
        <f t="shared" ref="I35:I43" si="15">E35+(F35/2)</f>
        <v>14945</v>
      </c>
      <c r="J35" s="22">
        <f t="shared" si="0"/>
        <v>0.9213933415536375</v>
      </c>
      <c r="K35" s="32">
        <v>18805</v>
      </c>
      <c r="L35" s="32">
        <v>2040</v>
      </c>
      <c r="M35" s="32">
        <v>16585</v>
      </c>
      <c r="N35" s="33">
        <v>135</v>
      </c>
      <c r="O35" s="32">
        <f t="shared" si="1"/>
        <v>2107.5</v>
      </c>
      <c r="P35" s="23">
        <f t="shared" si="2"/>
        <v>0.11207125764424355</v>
      </c>
      <c r="Q35" s="32">
        <f t="shared" si="3"/>
        <v>16652.5</v>
      </c>
      <c r="R35" s="23">
        <f t="shared" si="4"/>
        <v>0.88553576176548787</v>
      </c>
      <c r="S35" s="22">
        <f t="shared" si="5"/>
        <v>3.4697644820569085E-2</v>
      </c>
      <c r="T35" s="24">
        <f t="shared" si="6"/>
        <v>832.5</v>
      </c>
      <c r="U35" s="22">
        <f t="shared" si="7"/>
        <v>0.65294117647058825</v>
      </c>
      <c r="W35" s="67">
        <f t="shared" si="8"/>
        <v>-3.5857579788149629E-2</v>
      </c>
      <c r="X35" s="68">
        <f t="shared" si="9"/>
        <v>1707.5</v>
      </c>
      <c r="Y35" s="69">
        <f t="shared" si="10"/>
        <v>0.11425225828036133</v>
      </c>
    </row>
    <row r="36" spans="1:25" ht="17" x14ac:dyDescent="0.2">
      <c r="A36" s="3" t="s">
        <v>76</v>
      </c>
      <c r="B36" s="2" t="s">
        <v>29</v>
      </c>
      <c r="C36" s="29">
        <v>21395</v>
      </c>
      <c r="D36" s="29">
        <v>265</v>
      </c>
      <c r="E36" s="29">
        <v>21110</v>
      </c>
      <c r="F36" s="29">
        <v>20</v>
      </c>
      <c r="G36" s="29">
        <f t="shared" si="11"/>
        <v>275</v>
      </c>
      <c r="H36" s="22">
        <f t="shared" si="14"/>
        <v>1.2386071512035522E-2</v>
      </c>
      <c r="I36" s="29">
        <f t="shared" si="15"/>
        <v>21120</v>
      </c>
      <c r="J36" s="22">
        <f t="shared" si="0"/>
        <v>0.98714652956298199</v>
      </c>
      <c r="K36" s="29">
        <v>21805</v>
      </c>
      <c r="L36" s="29">
        <v>335</v>
      </c>
      <c r="M36" s="29">
        <v>21355</v>
      </c>
      <c r="N36" s="30">
        <v>75</v>
      </c>
      <c r="O36" s="29">
        <f t="shared" si="1"/>
        <v>372.5</v>
      </c>
      <c r="P36" s="22">
        <f t="shared" si="2"/>
        <v>1.7083237789497822E-2</v>
      </c>
      <c r="Q36" s="29">
        <f t="shared" si="3"/>
        <v>21392.5</v>
      </c>
      <c r="R36" s="22">
        <f t="shared" si="4"/>
        <v>0.98108232056867695</v>
      </c>
      <c r="S36" s="22">
        <f t="shared" si="5"/>
        <v>4.6971662774623005E-3</v>
      </c>
      <c r="T36" s="24">
        <f t="shared" si="6"/>
        <v>97.5</v>
      </c>
      <c r="U36" s="22">
        <f t="shared" si="7"/>
        <v>0.35454545454545455</v>
      </c>
      <c r="W36" s="64">
        <f t="shared" si="8"/>
        <v>-6.0642089943050426E-3</v>
      </c>
      <c r="X36" s="65">
        <f t="shared" si="9"/>
        <v>272.5</v>
      </c>
      <c r="Y36" s="66">
        <f t="shared" si="10"/>
        <v>1.2902462121212122E-2</v>
      </c>
    </row>
    <row r="37" spans="1:25" ht="17" x14ac:dyDescent="0.2">
      <c r="A37" s="3" t="s">
        <v>76</v>
      </c>
      <c r="B37" s="2" t="s">
        <v>30</v>
      </c>
      <c r="C37" s="29">
        <v>21020</v>
      </c>
      <c r="D37" s="29">
        <v>2595</v>
      </c>
      <c r="E37" s="29">
        <v>18400</v>
      </c>
      <c r="F37" s="29">
        <v>25</v>
      </c>
      <c r="G37" s="29">
        <f t="shared" si="11"/>
        <v>2607.5</v>
      </c>
      <c r="H37" s="22">
        <f t="shared" si="14"/>
        <v>0.12345385347288297</v>
      </c>
      <c r="I37" s="29">
        <f t="shared" si="15"/>
        <v>18412.5</v>
      </c>
      <c r="J37" s="22">
        <f t="shared" si="0"/>
        <v>0.87595147478591817</v>
      </c>
      <c r="K37" s="32">
        <v>22730</v>
      </c>
      <c r="L37" s="32">
        <v>2255</v>
      </c>
      <c r="M37" s="32">
        <v>20335</v>
      </c>
      <c r="N37" s="33">
        <v>115</v>
      </c>
      <c r="O37" s="32">
        <f t="shared" si="1"/>
        <v>2312.5</v>
      </c>
      <c r="P37" s="23">
        <f t="shared" si="2"/>
        <v>0.10173779146502419</v>
      </c>
      <c r="Q37" s="32">
        <f t="shared" si="3"/>
        <v>20392.5</v>
      </c>
      <c r="R37" s="23">
        <f t="shared" si="4"/>
        <v>0.89716234051913768</v>
      </c>
      <c r="S37" s="22">
        <f t="shared" si="5"/>
        <v>-2.1716062007858777E-2</v>
      </c>
      <c r="T37" s="24">
        <f t="shared" si="6"/>
        <v>-295</v>
      </c>
      <c r="U37" s="22">
        <f t="shared" si="7"/>
        <v>-0.11313518696069032</v>
      </c>
      <c r="W37" s="67">
        <f t="shared" si="8"/>
        <v>2.1210865733219508E-2</v>
      </c>
      <c r="X37" s="68">
        <f t="shared" si="9"/>
        <v>1980</v>
      </c>
      <c r="Y37" s="69">
        <f t="shared" si="10"/>
        <v>0.10753564154786151</v>
      </c>
    </row>
    <row r="38" spans="1:25" ht="17" x14ac:dyDescent="0.2">
      <c r="A38" s="3" t="s">
        <v>76</v>
      </c>
      <c r="B38" s="2" t="s">
        <v>31</v>
      </c>
      <c r="C38" s="29">
        <v>27690</v>
      </c>
      <c r="D38" s="29">
        <v>2340</v>
      </c>
      <c r="E38" s="29">
        <v>25285</v>
      </c>
      <c r="F38" s="29">
        <v>60</v>
      </c>
      <c r="G38" s="29">
        <f t="shared" si="11"/>
        <v>2370</v>
      </c>
      <c r="H38" s="22">
        <f t="shared" si="14"/>
        <v>8.4507042253521125E-2</v>
      </c>
      <c r="I38" s="29">
        <f t="shared" si="15"/>
        <v>25315</v>
      </c>
      <c r="J38" s="22">
        <f t="shared" si="0"/>
        <v>0.91422896352473815</v>
      </c>
      <c r="K38" s="29">
        <v>31005</v>
      </c>
      <c r="L38" s="29">
        <v>2145</v>
      </c>
      <c r="M38" s="29">
        <v>28640</v>
      </c>
      <c r="N38" s="30">
        <v>180</v>
      </c>
      <c r="O38" s="29">
        <f t="shared" si="1"/>
        <v>2235</v>
      </c>
      <c r="P38" s="22">
        <f t="shared" si="2"/>
        <v>7.2085147556845669E-2</v>
      </c>
      <c r="Q38" s="29">
        <f t="shared" si="3"/>
        <v>28730</v>
      </c>
      <c r="R38" s="22">
        <f t="shared" si="4"/>
        <v>0.92662473794549272</v>
      </c>
      <c r="S38" s="22">
        <f t="shared" si="5"/>
        <v>-1.2421894696675456E-2</v>
      </c>
      <c r="T38" s="24">
        <f t="shared" si="6"/>
        <v>-135</v>
      </c>
      <c r="U38" s="22">
        <f t="shared" si="7"/>
        <v>-5.6962025316455694E-2</v>
      </c>
      <c r="W38" s="64">
        <f t="shared" si="8"/>
        <v>1.2395774420754568E-2</v>
      </c>
      <c r="X38" s="65">
        <f t="shared" si="9"/>
        <v>3415</v>
      </c>
      <c r="Y38" s="66">
        <f t="shared" si="10"/>
        <v>0.13490025676476397</v>
      </c>
    </row>
    <row r="39" spans="1:25" ht="17" x14ac:dyDescent="0.2">
      <c r="A39" s="3" t="s">
        <v>76</v>
      </c>
      <c r="B39" s="2" t="s">
        <v>34</v>
      </c>
      <c r="C39" s="29">
        <v>14230</v>
      </c>
      <c r="D39" s="29">
        <v>485</v>
      </c>
      <c r="E39" s="29">
        <v>13690</v>
      </c>
      <c r="F39" s="29">
        <v>55</v>
      </c>
      <c r="G39" s="29">
        <f t="shared" si="11"/>
        <v>512.5</v>
      </c>
      <c r="H39" s="22">
        <f t="shared" si="14"/>
        <v>3.4082923401264932E-2</v>
      </c>
      <c r="I39" s="29">
        <f t="shared" si="15"/>
        <v>13717.5</v>
      </c>
      <c r="J39" s="22">
        <f t="shared" si="0"/>
        <v>0.96398453970484888</v>
      </c>
      <c r="K39" s="32">
        <v>14430</v>
      </c>
      <c r="L39" s="32">
        <v>480</v>
      </c>
      <c r="M39" s="32">
        <v>13865</v>
      </c>
      <c r="N39" s="33">
        <v>55</v>
      </c>
      <c r="O39" s="32">
        <f t="shared" si="1"/>
        <v>507.5</v>
      </c>
      <c r="P39" s="23">
        <f t="shared" si="2"/>
        <v>3.5169785169785167E-2</v>
      </c>
      <c r="Q39" s="32">
        <f t="shared" si="3"/>
        <v>13892.5</v>
      </c>
      <c r="R39" s="23">
        <f t="shared" si="4"/>
        <v>0.96275121275121278</v>
      </c>
      <c r="S39" s="22">
        <f t="shared" si="5"/>
        <v>1.086861768520235E-3</v>
      </c>
      <c r="T39" s="24">
        <f t="shared" si="6"/>
        <v>-5</v>
      </c>
      <c r="U39" s="22">
        <f t="shared" si="7"/>
        <v>-9.7560975609756097E-3</v>
      </c>
      <c r="W39" s="67">
        <f t="shared" si="8"/>
        <v>-1.2333269536360936E-3</v>
      </c>
      <c r="X39" s="68">
        <f t="shared" si="9"/>
        <v>175</v>
      </c>
      <c r="Y39" s="69">
        <f t="shared" si="10"/>
        <v>1.2757426644796793E-2</v>
      </c>
    </row>
    <row r="40" spans="1:25" ht="17" x14ac:dyDescent="0.2">
      <c r="A40" s="3" t="s">
        <v>76</v>
      </c>
      <c r="B40" s="2" t="s">
        <v>32</v>
      </c>
      <c r="C40" s="29">
        <v>41200</v>
      </c>
      <c r="D40" s="29">
        <v>8390</v>
      </c>
      <c r="E40" s="29">
        <v>32635</v>
      </c>
      <c r="F40" s="29">
        <v>165</v>
      </c>
      <c r="G40" s="29">
        <f t="shared" si="11"/>
        <v>8472.5</v>
      </c>
      <c r="H40" s="22">
        <f t="shared" si="14"/>
        <v>0.20364077669902914</v>
      </c>
      <c r="I40" s="29">
        <f t="shared" si="15"/>
        <v>32717.5</v>
      </c>
      <c r="J40" s="22">
        <f t="shared" si="0"/>
        <v>0.79411407766990294</v>
      </c>
      <c r="K40" s="29">
        <v>54300</v>
      </c>
      <c r="L40" s="29">
        <v>7605</v>
      </c>
      <c r="M40" s="29">
        <v>46165</v>
      </c>
      <c r="N40" s="30">
        <v>495</v>
      </c>
      <c r="O40" s="29">
        <f t="shared" si="1"/>
        <v>7852.5</v>
      </c>
      <c r="P40" s="22">
        <f t="shared" si="2"/>
        <v>0.1446132596685083</v>
      </c>
      <c r="Q40" s="29">
        <f t="shared" si="3"/>
        <v>46412.5</v>
      </c>
      <c r="R40" s="22">
        <f t="shared" si="4"/>
        <v>0.85474217311233891</v>
      </c>
      <c r="S40" s="22">
        <f t="shared" si="5"/>
        <v>-5.9027517030520837E-2</v>
      </c>
      <c r="T40" s="24">
        <f t="shared" si="6"/>
        <v>-620</v>
      </c>
      <c r="U40" s="22">
        <f t="shared" si="7"/>
        <v>-7.3177928592505159E-2</v>
      </c>
      <c r="W40" s="64">
        <f t="shared" si="8"/>
        <v>6.062809544243597E-2</v>
      </c>
      <c r="X40" s="65">
        <f t="shared" si="9"/>
        <v>13695</v>
      </c>
      <c r="Y40" s="66">
        <f t="shared" si="10"/>
        <v>0.41858332696569117</v>
      </c>
    </row>
    <row r="41" spans="1:25" ht="16.5" customHeight="1" x14ac:dyDescent="0.2">
      <c r="A41" s="3" t="s">
        <v>76</v>
      </c>
      <c r="B41" s="2" t="s">
        <v>33</v>
      </c>
      <c r="C41" s="29">
        <v>44830</v>
      </c>
      <c r="D41" s="29">
        <v>10880</v>
      </c>
      <c r="E41" s="29">
        <v>33525</v>
      </c>
      <c r="F41" s="29">
        <v>410</v>
      </c>
      <c r="G41" s="29">
        <f t="shared" si="11"/>
        <v>11085</v>
      </c>
      <c r="H41" s="22">
        <f t="shared" si="14"/>
        <v>0.24269462413562345</v>
      </c>
      <c r="I41" s="29">
        <f t="shared" si="15"/>
        <v>33730</v>
      </c>
      <c r="J41" s="22">
        <f t="shared" si="0"/>
        <v>0.75239794780281066</v>
      </c>
      <c r="K41" s="32">
        <v>63560</v>
      </c>
      <c r="L41" s="32">
        <v>11005</v>
      </c>
      <c r="M41" s="32">
        <v>51650</v>
      </c>
      <c r="N41" s="33">
        <v>825</v>
      </c>
      <c r="O41" s="32">
        <f t="shared" si="1"/>
        <v>11417.5</v>
      </c>
      <c r="P41" s="23">
        <f t="shared" si="2"/>
        <v>0.17963341724354939</v>
      </c>
      <c r="Q41" s="32">
        <f t="shared" si="3"/>
        <v>52062.5</v>
      </c>
      <c r="R41" s="23">
        <f t="shared" si="4"/>
        <v>0.81910792951541855</v>
      </c>
      <c r="S41" s="22">
        <f t="shared" si="5"/>
        <v>-6.3061206892074062E-2</v>
      </c>
      <c r="T41" s="24">
        <f t="shared" si="6"/>
        <v>332.5</v>
      </c>
      <c r="U41" s="22">
        <f t="shared" si="7"/>
        <v>2.9995489400090211E-2</v>
      </c>
      <c r="W41" s="67">
        <f t="shared" si="8"/>
        <v>6.6709981712607891E-2</v>
      </c>
      <c r="X41" s="68">
        <f t="shared" si="9"/>
        <v>18332.5</v>
      </c>
      <c r="Y41" s="69">
        <f t="shared" si="10"/>
        <v>0.54350726356359325</v>
      </c>
    </row>
    <row r="42" spans="1:25" ht="17" x14ac:dyDescent="0.2">
      <c r="A42" s="3" t="s">
        <v>76</v>
      </c>
      <c r="B42" s="2" t="s">
        <v>132</v>
      </c>
      <c r="C42" s="29">
        <v>77540</v>
      </c>
      <c r="D42" s="29">
        <v>3170</v>
      </c>
      <c r="E42" s="29">
        <v>73990</v>
      </c>
      <c r="F42" s="29">
        <v>355</v>
      </c>
      <c r="G42" s="29">
        <f t="shared" si="11"/>
        <v>3347.5</v>
      </c>
      <c r="H42" s="22">
        <f t="shared" si="14"/>
        <v>4.0882125354655664E-2</v>
      </c>
      <c r="I42" s="29">
        <f t="shared" si="15"/>
        <v>74167.5</v>
      </c>
      <c r="J42" s="22">
        <f t="shared" si="0"/>
        <v>0.95650631931906116</v>
      </c>
      <c r="K42" s="29">
        <v>91420</v>
      </c>
      <c r="L42" s="29">
        <v>3240</v>
      </c>
      <c r="M42" s="29">
        <v>87005</v>
      </c>
      <c r="N42" s="30">
        <v>895</v>
      </c>
      <c r="O42" s="29">
        <f t="shared" si="1"/>
        <v>3687.5</v>
      </c>
      <c r="P42" s="22">
        <f t="shared" si="2"/>
        <v>4.0335812732443667E-2</v>
      </c>
      <c r="Q42" s="29">
        <f t="shared" si="3"/>
        <v>87452.5</v>
      </c>
      <c r="R42" s="22">
        <f t="shared" si="4"/>
        <v>0.95660140013126227</v>
      </c>
      <c r="S42" s="22">
        <f t="shared" si="5"/>
        <v>-5.4631262221199739E-4</v>
      </c>
      <c r="T42" s="24">
        <f t="shared" si="6"/>
        <v>340</v>
      </c>
      <c r="U42" s="22">
        <f t="shared" si="7"/>
        <v>0.10156833457804332</v>
      </c>
      <c r="W42" s="64">
        <f t="shared" si="8"/>
        <v>9.508081220110931E-5</v>
      </c>
      <c r="X42" s="65">
        <f t="shared" si="9"/>
        <v>13285</v>
      </c>
      <c r="Y42" s="66">
        <f t="shared" si="10"/>
        <v>0.17912158290356289</v>
      </c>
    </row>
    <row r="43" spans="1:25" ht="17" x14ac:dyDescent="0.2">
      <c r="A43" s="3" t="s">
        <v>76</v>
      </c>
      <c r="B43" s="2" t="s">
        <v>35</v>
      </c>
      <c r="C43" s="29">
        <v>137940</v>
      </c>
      <c r="D43" s="29">
        <v>7395</v>
      </c>
      <c r="E43" s="29">
        <v>129035</v>
      </c>
      <c r="F43" s="29">
        <v>955</v>
      </c>
      <c r="G43" s="29">
        <f t="shared" si="11"/>
        <v>7872.5</v>
      </c>
      <c r="H43" s="22">
        <f t="shared" si="14"/>
        <v>5.3610265332753371E-2</v>
      </c>
      <c r="I43" s="29">
        <f t="shared" si="15"/>
        <v>129512.5</v>
      </c>
      <c r="J43" s="22">
        <f t="shared" si="0"/>
        <v>0.93890459620124689</v>
      </c>
      <c r="K43" s="32">
        <v>170550</v>
      </c>
      <c r="L43" s="32">
        <v>8710</v>
      </c>
      <c r="M43" s="32">
        <v>157275</v>
      </c>
      <c r="N43" s="33">
        <v>3430</v>
      </c>
      <c r="O43" s="32">
        <f t="shared" si="1"/>
        <v>10425</v>
      </c>
      <c r="P43" s="23">
        <f t="shared" si="2"/>
        <v>6.1125769569041338E-2</v>
      </c>
      <c r="Q43" s="32">
        <f t="shared" si="3"/>
        <v>158990</v>
      </c>
      <c r="R43" s="23">
        <f t="shared" si="4"/>
        <v>0.93221929053063612</v>
      </c>
      <c r="S43" s="22">
        <f t="shared" si="5"/>
        <v>7.5155042362879676E-3</v>
      </c>
      <c r="T43" s="24">
        <f t="shared" si="6"/>
        <v>2552.5</v>
      </c>
      <c r="U43" s="22">
        <f t="shared" si="7"/>
        <v>0.32422991425849473</v>
      </c>
      <c r="W43" s="67">
        <f t="shared" si="8"/>
        <v>-6.6853056706107639E-3</v>
      </c>
      <c r="X43" s="68">
        <f t="shared" si="9"/>
        <v>29477.5</v>
      </c>
      <c r="Y43" s="69">
        <f t="shared" si="10"/>
        <v>0.22760351317440403</v>
      </c>
    </row>
    <row r="44" spans="1:25" x14ac:dyDescent="0.2">
      <c r="A44" s="20" t="s">
        <v>77</v>
      </c>
      <c r="B44" s="20" t="s">
        <v>0</v>
      </c>
      <c r="C44" s="31">
        <f>SUM(C35:C43)</f>
        <v>402065</v>
      </c>
      <c r="D44" s="31">
        <f>SUM(D35:D43)</f>
        <v>36775</v>
      </c>
      <c r="E44" s="31">
        <f>SUM(E35:E43)</f>
        <v>362595</v>
      </c>
      <c r="F44" s="31">
        <f>SUM(F35:F43)</f>
        <v>2085</v>
      </c>
      <c r="G44" s="31">
        <f t="shared" si="11"/>
        <v>37817.5</v>
      </c>
      <c r="H44" s="39">
        <f t="shared" si="14"/>
        <v>9.1465310335393527E-2</v>
      </c>
      <c r="I44" s="31">
        <f>SUM(I35:I43)</f>
        <v>363637.5</v>
      </c>
      <c r="J44" s="39">
        <f t="shared" si="0"/>
        <v>0.90442465770460001</v>
      </c>
      <c r="K44" s="35">
        <f>SUM(K35:K43)</f>
        <v>488605</v>
      </c>
      <c r="L44" s="35">
        <f>SUM(L35:L43)</f>
        <v>37815</v>
      </c>
      <c r="M44" s="35">
        <f>SUM(M35:M43)</f>
        <v>442875</v>
      </c>
      <c r="N44" s="35">
        <f>SUM(N35:N43)</f>
        <v>6205</v>
      </c>
      <c r="O44" s="35">
        <f t="shared" si="1"/>
        <v>40917.5</v>
      </c>
      <c r="P44" s="38">
        <f t="shared" si="2"/>
        <v>8.3743514700013302E-2</v>
      </c>
      <c r="Q44" s="35">
        <f t="shared" si="3"/>
        <v>445977.5</v>
      </c>
      <c r="R44" s="38">
        <f t="shared" si="4"/>
        <v>0.91275672578053846</v>
      </c>
      <c r="S44" s="27">
        <f t="shared" si="5"/>
        <v>-7.7217956353802242E-3</v>
      </c>
      <c r="T44" s="36">
        <f t="shared" si="6"/>
        <v>3100</v>
      </c>
      <c r="U44" s="27">
        <f t="shared" si="7"/>
        <v>8.1972631718119915E-2</v>
      </c>
      <c r="W44" s="70">
        <f t="shared" si="8"/>
        <v>8.332068075938448E-3</v>
      </c>
      <c r="X44" s="73">
        <f t="shared" si="9"/>
        <v>82340</v>
      </c>
      <c r="Y44" s="72">
        <f t="shared" si="10"/>
        <v>0.22643429239283627</v>
      </c>
    </row>
    <row r="45" spans="1:25" ht="17" x14ac:dyDescent="0.2">
      <c r="A45" s="40" t="s">
        <v>127</v>
      </c>
      <c r="B45" s="41" t="s">
        <v>97</v>
      </c>
      <c r="C45" s="42"/>
      <c r="D45" s="42"/>
      <c r="E45" s="42"/>
      <c r="F45" s="43"/>
      <c r="G45" s="43"/>
      <c r="H45" s="44"/>
      <c r="I45" s="43"/>
      <c r="J45" s="44"/>
      <c r="K45" s="42"/>
      <c r="L45" s="42"/>
      <c r="M45" s="42"/>
      <c r="N45" s="42"/>
      <c r="O45" s="45"/>
      <c r="P45" s="44"/>
      <c r="Q45" s="45"/>
      <c r="R45" s="45"/>
      <c r="S45" s="44"/>
      <c r="T45" s="45"/>
      <c r="U45" s="44"/>
      <c r="W45" s="74"/>
      <c r="X45" s="75"/>
      <c r="Y45" s="76"/>
    </row>
    <row r="46" spans="1:25" ht="17" x14ac:dyDescent="0.2">
      <c r="A46" s="3" t="s">
        <v>130</v>
      </c>
      <c r="B46" s="2" t="s">
        <v>136</v>
      </c>
      <c r="C46" s="29">
        <v>224755</v>
      </c>
      <c r="D46" s="29">
        <v>28745</v>
      </c>
      <c r="E46" s="29">
        <v>190830</v>
      </c>
      <c r="F46" s="29">
        <v>4050</v>
      </c>
      <c r="G46" s="29">
        <f t="shared" ref="G46:G61" si="16">D46+(F46/2)</f>
        <v>30770</v>
      </c>
      <c r="H46" s="22">
        <f t="shared" ref="H46:H61" si="17">D46/C46</f>
        <v>0.12789481880269626</v>
      </c>
      <c r="I46" s="29">
        <f>E46+(F46/2)</f>
        <v>192855</v>
      </c>
      <c r="J46" s="22">
        <f t="shared" ref="J46:J61" si="18">I46/C46</f>
        <v>0.85806767368912817</v>
      </c>
      <c r="K46" s="29">
        <v>287510</v>
      </c>
      <c r="L46" s="29">
        <v>48760</v>
      </c>
      <c r="M46" s="29">
        <v>225055</v>
      </c>
      <c r="N46" s="30">
        <v>11860</v>
      </c>
      <c r="O46" s="29">
        <f t="shared" ref="O46:O61" si="19">L46+(N46/2)</f>
        <v>54690</v>
      </c>
      <c r="P46" s="22">
        <f t="shared" ref="P46:P61" si="20">O46/K46</f>
        <v>0.19021947062710862</v>
      </c>
      <c r="Q46" s="29">
        <f t="shared" ref="Q46:Q61" si="21">M46+(N46/2)</f>
        <v>230985</v>
      </c>
      <c r="R46" s="22">
        <f t="shared" ref="R46:R61" si="22">Q46/K46</f>
        <v>0.80339814267329834</v>
      </c>
      <c r="S46" s="22">
        <f t="shared" ref="S46:S61" si="23">P46-H46</f>
        <v>6.2324651824412353E-2</v>
      </c>
      <c r="T46" s="24">
        <f t="shared" ref="T46:T61" si="24">O46-G46</f>
        <v>23920</v>
      </c>
      <c r="U46" s="22">
        <f t="shared" ref="U46:U61" si="25">T46/G46</f>
        <v>0.77738056548586287</v>
      </c>
      <c r="W46" s="64">
        <f t="shared" si="8"/>
        <v>-5.4669531015829831E-2</v>
      </c>
      <c r="X46" s="65">
        <f t="shared" si="9"/>
        <v>38130</v>
      </c>
      <c r="Y46" s="66">
        <f t="shared" si="10"/>
        <v>0.19771330792564362</v>
      </c>
    </row>
    <row r="47" spans="1:25" ht="17" x14ac:dyDescent="0.2">
      <c r="A47" s="3" t="s">
        <v>130</v>
      </c>
      <c r="B47" s="2" t="s">
        <v>135</v>
      </c>
      <c r="C47" s="29">
        <v>18570</v>
      </c>
      <c r="D47" s="29">
        <v>2960</v>
      </c>
      <c r="E47" s="29">
        <v>15505</v>
      </c>
      <c r="F47" s="29">
        <v>95</v>
      </c>
      <c r="G47" s="29">
        <f t="shared" si="16"/>
        <v>3007.5</v>
      </c>
      <c r="H47" s="22">
        <f t="shared" si="17"/>
        <v>0.15939687668282176</v>
      </c>
      <c r="I47" s="29">
        <f>E47+(F47/2)</f>
        <v>15552.5</v>
      </c>
      <c r="J47" s="22">
        <f t="shared" si="18"/>
        <v>0.83750673128702213</v>
      </c>
      <c r="K47" s="32">
        <v>20305</v>
      </c>
      <c r="L47" s="32">
        <v>3405</v>
      </c>
      <c r="M47" s="32">
        <v>16690</v>
      </c>
      <c r="N47" s="33">
        <v>200</v>
      </c>
      <c r="O47" s="32">
        <f t="shared" si="19"/>
        <v>3505</v>
      </c>
      <c r="P47" s="23">
        <f t="shared" si="20"/>
        <v>0.17261758187638512</v>
      </c>
      <c r="Q47" s="32">
        <f t="shared" si="21"/>
        <v>16790</v>
      </c>
      <c r="R47" s="23">
        <f t="shared" si="22"/>
        <v>0.82688992858901744</v>
      </c>
      <c r="S47" s="22">
        <f t="shared" si="23"/>
        <v>1.3220705193563359E-2</v>
      </c>
      <c r="T47" s="24">
        <f t="shared" si="24"/>
        <v>497.5</v>
      </c>
      <c r="U47" s="22">
        <f t="shared" si="25"/>
        <v>0.16541978387364922</v>
      </c>
      <c r="W47" s="67">
        <f t="shared" si="8"/>
        <v>-1.061680269800469E-2</v>
      </c>
      <c r="X47" s="68">
        <f t="shared" si="9"/>
        <v>1237.5</v>
      </c>
      <c r="Y47" s="69">
        <f t="shared" si="10"/>
        <v>7.9569201093071848E-2</v>
      </c>
    </row>
    <row r="48" spans="1:25" ht="17" x14ac:dyDescent="0.2">
      <c r="A48" s="3" t="s">
        <v>130</v>
      </c>
      <c r="B48" s="2" t="s">
        <v>171</v>
      </c>
      <c r="C48" s="29">
        <v>35040</v>
      </c>
      <c r="D48" s="29">
        <v>10080</v>
      </c>
      <c r="E48" s="29">
        <v>24635</v>
      </c>
      <c r="F48" s="29">
        <v>305</v>
      </c>
      <c r="G48" s="29">
        <f t="shared" si="16"/>
        <v>10232.5</v>
      </c>
      <c r="H48" s="22">
        <f t="shared" si="17"/>
        <v>0.28767123287671231</v>
      </c>
      <c r="I48" s="29">
        <f>E48+(F48/2)</f>
        <v>24787.5</v>
      </c>
      <c r="J48" s="22">
        <f t="shared" si="18"/>
        <v>0.70740582191780821</v>
      </c>
      <c r="K48" s="29">
        <v>54405</v>
      </c>
      <c r="L48" s="29">
        <v>14020</v>
      </c>
      <c r="M48" s="29">
        <v>39545</v>
      </c>
      <c r="N48" s="30">
        <v>795</v>
      </c>
      <c r="O48" s="29">
        <f t="shared" si="19"/>
        <v>14417.5</v>
      </c>
      <c r="P48" s="22">
        <f t="shared" si="20"/>
        <v>0.26500321661611986</v>
      </c>
      <c r="Q48" s="29">
        <f t="shared" si="21"/>
        <v>39942.5</v>
      </c>
      <c r="R48" s="22">
        <f t="shared" si="22"/>
        <v>0.73416965352449226</v>
      </c>
      <c r="S48" s="22">
        <f t="shared" si="23"/>
        <v>-2.266801626059245E-2</v>
      </c>
      <c r="T48" s="24">
        <f t="shared" si="24"/>
        <v>4185</v>
      </c>
      <c r="U48" s="22">
        <f t="shared" si="25"/>
        <v>0.40899096017591008</v>
      </c>
      <c r="W48" s="64">
        <f t="shared" si="8"/>
        <v>2.6763831606684052E-2</v>
      </c>
      <c r="X48" s="65">
        <f t="shared" si="9"/>
        <v>15155</v>
      </c>
      <c r="Y48" s="66">
        <f t="shared" si="10"/>
        <v>0.61139687342410487</v>
      </c>
    </row>
    <row r="49" spans="1:25" ht="17" x14ac:dyDescent="0.2">
      <c r="A49" s="3" t="s">
        <v>130</v>
      </c>
      <c r="B49" s="2" t="s">
        <v>25</v>
      </c>
      <c r="C49" s="29">
        <v>20095</v>
      </c>
      <c r="D49" s="29">
        <v>1175</v>
      </c>
      <c r="E49" s="29">
        <v>18865</v>
      </c>
      <c r="F49" s="29">
        <v>50</v>
      </c>
      <c r="G49" s="29">
        <f t="shared" si="16"/>
        <v>1200</v>
      </c>
      <c r="H49" s="22">
        <f t="shared" si="17"/>
        <v>5.8472256780293608E-2</v>
      </c>
      <c r="I49" s="29">
        <f>E49+(F49/2)</f>
        <v>18890</v>
      </c>
      <c r="J49" s="22">
        <f t="shared" si="18"/>
        <v>0.94003483453595427</v>
      </c>
      <c r="K49" s="32">
        <v>24180</v>
      </c>
      <c r="L49" s="32">
        <v>1475</v>
      </c>
      <c r="M49" s="32">
        <v>22485</v>
      </c>
      <c r="N49" s="33">
        <v>200</v>
      </c>
      <c r="O49" s="32">
        <f t="shared" si="19"/>
        <v>1575</v>
      </c>
      <c r="P49" s="23">
        <f t="shared" si="20"/>
        <v>6.5136476426799012E-2</v>
      </c>
      <c r="Q49" s="32">
        <f t="shared" si="21"/>
        <v>22585</v>
      </c>
      <c r="R49" s="23">
        <f t="shared" si="22"/>
        <v>0.93403639371381308</v>
      </c>
      <c r="S49" s="22">
        <f t="shared" si="23"/>
        <v>6.6642196465054038E-3</v>
      </c>
      <c r="T49" s="24">
        <f t="shared" si="24"/>
        <v>375</v>
      </c>
      <c r="U49" s="22">
        <f t="shared" si="25"/>
        <v>0.3125</v>
      </c>
      <c r="W49" s="67">
        <f t="shared" si="8"/>
        <v>-5.9984408221411822E-3</v>
      </c>
      <c r="X49" s="68">
        <f t="shared" si="9"/>
        <v>3695</v>
      </c>
      <c r="Y49" s="69">
        <f t="shared" si="10"/>
        <v>0.19560614081524616</v>
      </c>
    </row>
    <row r="50" spans="1:25" ht="17" x14ac:dyDescent="0.2">
      <c r="A50" s="3" t="s">
        <v>130</v>
      </c>
      <c r="B50" s="2" t="s">
        <v>26</v>
      </c>
      <c r="C50" s="29">
        <v>14375</v>
      </c>
      <c r="D50" s="29">
        <v>8650</v>
      </c>
      <c r="E50" s="29">
        <v>5545</v>
      </c>
      <c r="F50" s="29">
        <v>175</v>
      </c>
      <c r="G50" s="29">
        <f t="shared" si="16"/>
        <v>8737.5</v>
      </c>
      <c r="H50" s="22">
        <f t="shared" si="17"/>
        <v>0.60173913043478255</v>
      </c>
      <c r="I50" s="29">
        <f>E50+(F50/2)</f>
        <v>5632.5</v>
      </c>
      <c r="J50" s="22">
        <f t="shared" si="18"/>
        <v>0.39182608695652171</v>
      </c>
      <c r="K50" s="29">
        <v>14585</v>
      </c>
      <c r="L50" s="29">
        <v>8880</v>
      </c>
      <c r="M50" s="29">
        <v>5580</v>
      </c>
      <c r="N50" s="30">
        <v>125</v>
      </c>
      <c r="O50" s="29">
        <f t="shared" si="19"/>
        <v>8942.5</v>
      </c>
      <c r="P50" s="22">
        <f t="shared" si="20"/>
        <v>0.61312992800822763</v>
      </c>
      <c r="Q50" s="29">
        <f t="shared" si="21"/>
        <v>5642.5</v>
      </c>
      <c r="R50" s="22">
        <f t="shared" si="22"/>
        <v>0.38687007199177237</v>
      </c>
      <c r="S50" s="22">
        <f t="shared" si="23"/>
        <v>1.1390797573445077E-2</v>
      </c>
      <c r="T50" s="24">
        <f t="shared" si="24"/>
        <v>205</v>
      </c>
      <c r="U50" s="22">
        <f t="shared" si="25"/>
        <v>2.3462088698140201E-2</v>
      </c>
      <c r="W50" s="64">
        <f t="shared" si="8"/>
        <v>-4.9560149647493446E-3</v>
      </c>
      <c r="X50" s="65">
        <f t="shared" si="9"/>
        <v>10</v>
      </c>
      <c r="Y50" s="66">
        <f t="shared" si="10"/>
        <v>1.7754105636928539E-3</v>
      </c>
    </row>
    <row r="51" spans="1:25" x14ac:dyDescent="0.2">
      <c r="A51" s="20" t="s">
        <v>131</v>
      </c>
      <c r="B51" s="20" t="s">
        <v>0</v>
      </c>
      <c r="C51" s="31">
        <f>SUM(C46:C50)</f>
        <v>312835</v>
      </c>
      <c r="D51" s="31">
        <f>SUM(D46:D50)</f>
        <v>51610</v>
      </c>
      <c r="E51" s="31">
        <f>SUM(E46:E50)</f>
        <v>255380</v>
      </c>
      <c r="F51" s="31">
        <f>SUM(F46:F50)</f>
        <v>4675</v>
      </c>
      <c r="G51" s="31">
        <f t="shared" si="16"/>
        <v>53947.5</v>
      </c>
      <c r="H51" s="39">
        <f t="shared" si="17"/>
        <v>0.16497514664279891</v>
      </c>
      <c r="I51" s="31">
        <f>SUM(I46:I50)</f>
        <v>257717.5</v>
      </c>
      <c r="J51" s="39">
        <f t="shared" si="18"/>
        <v>0.82381287260057223</v>
      </c>
      <c r="K51" s="35">
        <f>SUM(K46:K50)</f>
        <v>400985</v>
      </c>
      <c r="L51" s="35">
        <f>SUM(L46:L50)</f>
        <v>76540</v>
      </c>
      <c r="M51" s="35">
        <f>SUM(M46:M50)</f>
        <v>309355</v>
      </c>
      <c r="N51" s="35">
        <f>SUM(N46:N50)</f>
        <v>13180</v>
      </c>
      <c r="O51" s="35">
        <f t="shared" si="19"/>
        <v>83130</v>
      </c>
      <c r="P51" s="38">
        <f t="shared" si="20"/>
        <v>0.20731448807311995</v>
      </c>
      <c r="Q51" s="35">
        <f t="shared" si="21"/>
        <v>315945</v>
      </c>
      <c r="R51" s="38">
        <f t="shared" si="22"/>
        <v>0.78792224148035461</v>
      </c>
      <c r="S51" s="27">
        <f t="shared" si="23"/>
        <v>4.2339341430321031E-2</v>
      </c>
      <c r="T51" s="36">
        <f t="shared" si="24"/>
        <v>29182.5</v>
      </c>
      <c r="U51" s="27">
        <f t="shared" si="25"/>
        <v>0.5409425830668706</v>
      </c>
      <c r="W51" s="70">
        <f t="shared" si="8"/>
        <v>-3.589063112021762E-2</v>
      </c>
      <c r="X51" s="73">
        <f t="shared" si="9"/>
        <v>58227.5</v>
      </c>
      <c r="Y51" s="72">
        <f t="shared" si="10"/>
        <v>0.22593537497453609</v>
      </c>
    </row>
    <row r="52" spans="1:25" ht="17" x14ac:dyDescent="0.2">
      <c r="A52" s="3" t="s">
        <v>80</v>
      </c>
      <c r="B52" s="2" t="s">
        <v>53</v>
      </c>
      <c r="C52" s="29">
        <v>24270</v>
      </c>
      <c r="D52" s="29">
        <v>250</v>
      </c>
      <c r="E52" s="29">
        <v>23960</v>
      </c>
      <c r="F52" s="29">
        <v>45</v>
      </c>
      <c r="G52" s="29">
        <f t="shared" si="16"/>
        <v>272.5</v>
      </c>
      <c r="H52" s="25">
        <f t="shared" si="17"/>
        <v>1.0300782859497322E-2</v>
      </c>
      <c r="I52" s="29">
        <f>E52+(F52/2)</f>
        <v>23982.5</v>
      </c>
      <c r="J52" s="22">
        <f t="shared" si="18"/>
        <v>0.98815409971157808</v>
      </c>
      <c r="K52" s="29">
        <v>24450</v>
      </c>
      <c r="L52" s="29">
        <v>360</v>
      </c>
      <c r="M52" s="29">
        <v>24035</v>
      </c>
      <c r="N52" s="30">
        <v>60</v>
      </c>
      <c r="O52" s="29">
        <f t="shared" si="19"/>
        <v>390</v>
      </c>
      <c r="P52" s="22">
        <f t="shared" si="20"/>
        <v>1.5950920245398775E-2</v>
      </c>
      <c r="Q52" s="29">
        <f t="shared" si="21"/>
        <v>24065</v>
      </c>
      <c r="R52" s="22">
        <f t="shared" si="22"/>
        <v>0.98425357873210639</v>
      </c>
      <c r="S52" s="22">
        <f t="shared" si="23"/>
        <v>5.6501373859014527E-3</v>
      </c>
      <c r="T52" s="24">
        <f t="shared" si="24"/>
        <v>117.5</v>
      </c>
      <c r="U52" s="22">
        <f t="shared" si="25"/>
        <v>0.43119266055045874</v>
      </c>
      <c r="W52" s="64">
        <f t="shared" si="8"/>
        <v>-3.9005209794716889E-3</v>
      </c>
      <c r="X52" s="65">
        <f t="shared" si="9"/>
        <v>82.5</v>
      </c>
      <c r="Y52" s="66">
        <f t="shared" si="10"/>
        <v>3.4400083394141561E-3</v>
      </c>
    </row>
    <row r="53" spans="1:25" ht="17" x14ac:dyDescent="0.2">
      <c r="A53" s="3" t="s">
        <v>80</v>
      </c>
      <c r="B53" s="2" t="s">
        <v>54</v>
      </c>
      <c r="C53" s="29">
        <v>21685</v>
      </c>
      <c r="D53" s="29">
        <v>65</v>
      </c>
      <c r="E53" s="29">
        <v>21570</v>
      </c>
      <c r="F53" s="29">
        <v>40</v>
      </c>
      <c r="G53" s="29">
        <f t="shared" si="16"/>
        <v>85</v>
      </c>
      <c r="H53" s="25">
        <f t="shared" si="17"/>
        <v>2.9974636845745907E-3</v>
      </c>
      <c r="I53" s="29">
        <f>E53+(F53/2)</f>
        <v>21590</v>
      </c>
      <c r="J53" s="22">
        <f t="shared" si="18"/>
        <v>0.99561909153792949</v>
      </c>
      <c r="K53" s="32">
        <v>20410</v>
      </c>
      <c r="L53" s="32">
        <v>155</v>
      </c>
      <c r="M53" s="32">
        <v>20230</v>
      </c>
      <c r="N53" s="33">
        <v>30</v>
      </c>
      <c r="O53" s="32">
        <f t="shared" si="19"/>
        <v>170</v>
      </c>
      <c r="P53" s="23">
        <f t="shared" si="20"/>
        <v>8.3292503674669283E-3</v>
      </c>
      <c r="Q53" s="32">
        <f t="shared" si="21"/>
        <v>20245</v>
      </c>
      <c r="R53" s="23">
        <f t="shared" si="22"/>
        <v>0.9919157275845174</v>
      </c>
      <c r="S53" s="22">
        <f t="shared" si="23"/>
        <v>5.331786682892338E-3</v>
      </c>
      <c r="T53" s="24">
        <f t="shared" si="24"/>
        <v>85</v>
      </c>
      <c r="U53" s="22">
        <f t="shared" si="25"/>
        <v>1</v>
      </c>
      <c r="W53" s="67">
        <f t="shared" si="8"/>
        <v>-3.7033639534120866E-3</v>
      </c>
      <c r="X53" s="68">
        <f t="shared" si="9"/>
        <v>-1345</v>
      </c>
      <c r="Y53" s="69">
        <f t="shared" si="10"/>
        <v>-6.2297359888837424E-2</v>
      </c>
    </row>
    <row r="54" spans="1:25" ht="17" x14ac:dyDescent="0.2">
      <c r="A54" s="3" t="s">
        <v>80</v>
      </c>
      <c r="B54" s="2" t="s">
        <v>55</v>
      </c>
      <c r="C54" s="29">
        <v>41850</v>
      </c>
      <c r="D54" s="29">
        <v>1365</v>
      </c>
      <c r="E54" s="29">
        <v>40145</v>
      </c>
      <c r="F54" s="29">
        <v>260</v>
      </c>
      <c r="G54" s="29">
        <f t="shared" si="16"/>
        <v>1495</v>
      </c>
      <c r="H54" s="25">
        <f t="shared" si="17"/>
        <v>3.261648745519713E-2</v>
      </c>
      <c r="I54" s="29">
        <f>E54+(F54/2)</f>
        <v>40275</v>
      </c>
      <c r="J54" s="22">
        <f t="shared" si="18"/>
        <v>0.9623655913978495</v>
      </c>
      <c r="K54" s="29">
        <v>42960</v>
      </c>
      <c r="L54" s="29">
        <v>1420</v>
      </c>
      <c r="M54" s="29">
        <v>41210</v>
      </c>
      <c r="N54" s="30">
        <v>285</v>
      </c>
      <c r="O54" s="29">
        <f t="shared" si="19"/>
        <v>1562.5</v>
      </c>
      <c r="P54" s="22">
        <f t="shared" si="20"/>
        <v>3.6371042830540039E-2</v>
      </c>
      <c r="Q54" s="29">
        <f t="shared" si="21"/>
        <v>41352.5</v>
      </c>
      <c r="R54" s="22">
        <f t="shared" si="22"/>
        <v>0.96258147113594039</v>
      </c>
      <c r="S54" s="22">
        <f t="shared" si="23"/>
        <v>3.7545553753429092E-3</v>
      </c>
      <c r="T54" s="24">
        <f t="shared" si="24"/>
        <v>67.5</v>
      </c>
      <c r="U54" s="22">
        <f t="shared" si="25"/>
        <v>4.51505016722408E-2</v>
      </c>
      <c r="W54" s="64">
        <f t="shared" si="8"/>
        <v>2.1587973809089611E-4</v>
      </c>
      <c r="X54" s="65">
        <f t="shared" si="9"/>
        <v>1077.5</v>
      </c>
      <c r="Y54" s="66">
        <f t="shared" si="10"/>
        <v>2.675356921166977E-2</v>
      </c>
    </row>
    <row r="55" spans="1:25" ht="17" x14ac:dyDescent="0.2">
      <c r="A55" s="3" t="s">
        <v>80</v>
      </c>
      <c r="B55" s="2" t="s">
        <v>56</v>
      </c>
      <c r="C55" s="29">
        <v>17285</v>
      </c>
      <c r="D55" s="29">
        <v>2335</v>
      </c>
      <c r="E55" s="29">
        <v>14875</v>
      </c>
      <c r="F55" s="29">
        <v>65</v>
      </c>
      <c r="G55" s="29">
        <f t="shared" si="16"/>
        <v>2367.5</v>
      </c>
      <c r="H55" s="25">
        <f t="shared" si="17"/>
        <v>0.13508822678623084</v>
      </c>
      <c r="I55" s="29">
        <f>E55+(F55/2)</f>
        <v>14907.5</v>
      </c>
      <c r="J55" s="22">
        <f t="shared" si="18"/>
        <v>0.86245299392536878</v>
      </c>
      <c r="K55" s="32">
        <v>15940</v>
      </c>
      <c r="L55" s="32">
        <v>2640</v>
      </c>
      <c r="M55" s="32">
        <v>13140</v>
      </c>
      <c r="N55" s="33">
        <v>110</v>
      </c>
      <c r="O55" s="32">
        <f t="shared" si="19"/>
        <v>2695</v>
      </c>
      <c r="P55" s="23">
        <f t="shared" si="20"/>
        <v>0.16907151819322458</v>
      </c>
      <c r="Q55" s="32">
        <f t="shared" si="21"/>
        <v>13195</v>
      </c>
      <c r="R55" s="23">
        <f t="shared" si="22"/>
        <v>0.82779171894604764</v>
      </c>
      <c r="S55" s="22">
        <f t="shared" si="23"/>
        <v>3.3983291406993743E-2</v>
      </c>
      <c r="T55" s="24">
        <f t="shared" si="24"/>
        <v>327.5</v>
      </c>
      <c r="U55" s="22">
        <f t="shared" si="25"/>
        <v>0.13833157338965152</v>
      </c>
      <c r="W55" s="67">
        <f t="shared" si="8"/>
        <v>-3.4661274979321144E-2</v>
      </c>
      <c r="X55" s="68">
        <f t="shared" si="9"/>
        <v>-1712.5</v>
      </c>
      <c r="Y55" s="69">
        <f t="shared" si="10"/>
        <v>-0.11487506288780815</v>
      </c>
    </row>
    <row r="56" spans="1:25" ht="17" x14ac:dyDescent="0.2">
      <c r="A56" s="3" t="s">
        <v>80</v>
      </c>
      <c r="B56" s="2" t="s">
        <v>57</v>
      </c>
      <c r="C56" s="29">
        <v>39260</v>
      </c>
      <c r="D56" s="29">
        <v>1050</v>
      </c>
      <c r="E56" s="29">
        <v>38115</v>
      </c>
      <c r="F56" s="29">
        <v>85</v>
      </c>
      <c r="G56" s="29">
        <f t="shared" si="16"/>
        <v>1092.5</v>
      </c>
      <c r="H56" s="25">
        <f t="shared" si="17"/>
        <v>2.6744778400407541E-2</v>
      </c>
      <c r="I56" s="29">
        <f>E56+(F56/2)</f>
        <v>38157.5</v>
      </c>
      <c r="J56" s="22">
        <f t="shared" si="18"/>
        <v>0.97191798267957208</v>
      </c>
      <c r="K56" s="29">
        <v>41935</v>
      </c>
      <c r="L56" s="29">
        <v>855</v>
      </c>
      <c r="M56" s="29">
        <v>40880</v>
      </c>
      <c r="N56" s="30">
        <v>190</v>
      </c>
      <c r="O56" s="29">
        <f t="shared" si="19"/>
        <v>950</v>
      </c>
      <c r="P56" s="22">
        <f t="shared" si="20"/>
        <v>2.2654107547394779E-2</v>
      </c>
      <c r="Q56" s="29">
        <f t="shared" si="21"/>
        <v>40975</v>
      </c>
      <c r="R56" s="22">
        <f t="shared" si="22"/>
        <v>0.97710742816263263</v>
      </c>
      <c r="S56" s="22">
        <f t="shared" si="23"/>
        <v>-4.0906708530127622E-3</v>
      </c>
      <c r="T56" s="24">
        <f t="shared" si="24"/>
        <v>-142.5</v>
      </c>
      <c r="U56" s="22">
        <f t="shared" si="25"/>
        <v>-0.13043478260869565</v>
      </c>
      <c r="W56" s="64">
        <f t="shared" si="8"/>
        <v>5.1894454830605508E-3</v>
      </c>
      <c r="X56" s="65">
        <f t="shared" si="9"/>
        <v>2817.5</v>
      </c>
      <c r="Y56" s="66">
        <f t="shared" si="10"/>
        <v>7.3838694883050518E-2</v>
      </c>
    </row>
    <row r="57" spans="1:25" x14ac:dyDescent="0.2">
      <c r="A57" s="20" t="s">
        <v>94</v>
      </c>
      <c r="B57" s="20" t="s">
        <v>0</v>
      </c>
      <c r="C57" s="31">
        <f>SUM(C52:C56)</f>
        <v>144350</v>
      </c>
      <c r="D57" s="31">
        <f>SUM(D52:D56)</f>
        <v>5065</v>
      </c>
      <c r="E57" s="31">
        <f>SUM(E52:E56)</f>
        <v>138665</v>
      </c>
      <c r="F57" s="31">
        <f>SUM(F52:F56)</f>
        <v>495</v>
      </c>
      <c r="G57" s="31">
        <f t="shared" si="16"/>
        <v>5312.5</v>
      </c>
      <c r="H57" s="39">
        <f t="shared" si="17"/>
        <v>3.5088326983027364E-2</v>
      </c>
      <c r="I57" s="31">
        <f>SUM(I52:I56)</f>
        <v>138912.5</v>
      </c>
      <c r="J57" s="39">
        <f t="shared" si="18"/>
        <v>0.96233113959127126</v>
      </c>
      <c r="K57" s="35">
        <f>SUM(K52:K56)</f>
        <v>145695</v>
      </c>
      <c r="L57" s="35">
        <f>SUM(L52:L56)</f>
        <v>5430</v>
      </c>
      <c r="M57" s="35">
        <f>SUM(M52:M56)</f>
        <v>139495</v>
      </c>
      <c r="N57" s="35">
        <f>SUM(N52:N56)</f>
        <v>675</v>
      </c>
      <c r="O57" s="35">
        <f t="shared" si="19"/>
        <v>5767.5</v>
      </c>
      <c r="P57" s="38">
        <f t="shared" si="20"/>
        <v>3.9586121692576956E-2</v>
      </c>
      <c r="Q57" s="35">
        <f t="shared" si="21"/>
        <v>139832.5</v>
      </c>
      <c r="R57" s="38">
        <f t="shared" si="22"/>
        <v>0.95976183122275982</v>
      </c>
      <c r="S57" s="27">
        <f t="shared" si="23"/>
        <v>4.4977947095495921E-3</v>
      </c>
      <c r="T57" s="36">
        <f t="shared" si="24"/>
        <v>455</v>
      </c>
      <c r="U57" s="27">
        <f t="shared" si="25"/>
        <v>8.5647058823529409E-2</v>
      </c>
      <c r="W57" s="70">
        <f t="shared" si="8"/>
        <v>-2.569308368511436E-3</v>
      </c>
      <c r="X57" s="73">
        <f t="shared" si="9"/>
        <v>920</v>
      </c>
      <c r="Y57" s="72">
        <f t="shared" si="10"/>
        <v>6.6228741114010619E-3</v>
      </c>
    </row>
    <row r="58" spans="1:25" ht="17" x14ac:dyDescent="0.2">
      <c r="A58" s="3" t="s">
        <v>81</v>
      </c>
      <c r="B58" s="4" t="s">
        <v>165</v>
      </c>
      <c r="C58" s="29">
        <v>38530</v>
      </c>
      <c r="D58" s="29">
        <v>1565</v>
      </c>
      <c r="E58" s="29">
        <v>36470</v>
      </c>
      <c r="F58" s="29">
        <v>315</v>
      </c>
      <c r="G58" s="29">
        <f t="shared" si="16"/>
        <v>1722.5</v>
      </c>
      <c r="H58" s="25">
        <f t="shared" si="17"/>
        <v>4.0617700493122244E-2</v>
      </c>
      <c r="I58" s="29">
        <f>E58+(F58/2)</f>
        <v>36627.5</v>
      </c>
      <c r="J58" s="22">
        <f t="shared" si="18"/>
        <v>0.95062289125356869</v>
      </c>
      <c r="K58" s="29">
        <v>37675</v>
      </c>
      <c r="L58" s="29">
        <v>1735</v>
      </c>
      <c r="M58" s="29">
        <v>35190</v>
      </c>
      <c r="N58" s="29">
        <v>600</v>
      </c>
      <c r="O58" s="29">
        <f t="shared" si="19"/>
        <v>2035</v>
      </c>
      <c r="P58" s="22">
        <f t="shared" si="20"/>
        <v>5.4014598540145987E-2</v>
      </c>
      <c r="Q58" s="29">
        <f t="shared" si="21"/>
        <v>35490</v>
      </c>
      <c r="R58" s="22">
        <f t="shared" si="22"/>
        <v>0.94200398142003983</v>
      </c>
      <c r="S58" s="22">
        <f t="shared" si="23"/>
        <v>1.3396898047023743E-2</v>
      </c>
      <c r="T58" s="24">
        <f t="shared" si="24"/>
        <v>312.5</v>
      </c>
      <c r="U58" s="22">
        <f t="shared" si="25"/>
        <v>0.18142235123367198</v>
      </c>
      <c r="W58" s="64">
        <f t="shared" si="8"/>
        <v>-8.618909833528865E-3</v>
      </c>
      <c r="X58" s="65">
        <f t="shared" si="9"/>
        <v>-1137.5</v>
      </c>
      <c r="Y58" s="66">
        <f t="shared" si="10"/>
        <v>-3.1055900621118012E-2</v>
      </c>
    </row>
    <row r="59" spans="1:25" ht="17" x14ac:dyDescent="0.2">
      <c r="A59" s="3" t="s">
        <v>81</v>
      </c>
      <c r="B59" s="4" t="s">
        <v>166</v>
      </c>
      <c r="C59" s="29">
        <v>12795</v>
      </c>
      <c r="D59" s="29">
        <v>40</v>
      </c>
      <c r="E59" s="29">
        <v>12750</v>
      </c>
      <c r="F59" s="29">
        <v>0</v>
      </c>
      <c r="G59" s="29">
        <f t="shared" si="16"/>
        <v>40</v>
      </c>
      <c r="H59" s="25">
        <f t="shared" si="17"/>
        <v>3.1262211801484957E-3</v>
      </c>
      <c r="I59" s="29">
        <f>E59+(F59/2)</f>
        <v>12750</v>
      </c>
      <c r="J59" s="22">
        <f t="shared" si="18"/>
        <v>0.99648300117233291</v>
      </c>
      <c r="K59" s="33">
        <v>10190</v>
      </c>
      <c r="L59" s="33">
        <v>30</v>
      </c>
      <c r="M59" s="33">
        <v>10145</v>
      </c>
      <c r="N59" s="33">
        <v>10</v>
      </c>
      <c r="O59" s="32">
        <f t="shared" si="19"/>
        <v>35</v>
      </c>
      <c r="P59" s="23">
        <f t="shared" si="20"/>
        <v>3.4347399411187437E-3</v>
      </c>
      <c r="Q59" s="32">
        <f t="shared" si="21"/>
        <v>10150</v>
      </c>
      <c r="R59" s="23">
        <f t="shared" si="22"/>
        <v>0.99607458292443574</v>
      </c>
      <c r="S59" s="22">
        <f t="shared" si="23"/>
        <v>3.08518760970248E-4</v>
      </c>
      <c r="T59" s="24">
        <f t="shared" si="24"/>
        <v>-5</v>
      </c>
      <c r="U59" s="22">
        <f t="shared" si="25"/>
        <v>-0.125</v>
      </c>
      <c r="W59" s="67">
        <f t="shared" si="8"/>
        <v>-4.0841824789716874E-4</v>
      </c>
      <c r="X59" s="68">
        <f t="shared" si="9"/>
        <v>-2600</v>
      </c>
      <c r="Y59" s="69">
        <f t="shared" si="10"/>
        <v>-0.20392156862745098</v>
      </c>
    </row>
    <row r="60" spans="1:25" ht="34" x14ac:dyDescent="0.2">
      <c r="A60" s="3" t="s">
        <v>81</v>
      </c>
      <c r="B60" s="4" t="s">
        <v>167</v>
      </c>
      <c r="C60" s="29">
        <v>12220</v>
      </c>
      <c r="D60" s="29">
        <v>3570</v>
      </c>
      <c r="E60" s="29">
        <v>8155</v>
      </c>
      <c r="F60" s="29">
        <v>150</v>
      </c>
      <c r="G60" s="29">
        <f t="shared" si="16"/>
        <v>3645</v>
      </c>
      <c r="H60" s="25">
        <f t="shared" si="17"/>
        <v>0.29214402618657936</v>
      </c>
      <c r="I60" s="29">
        <f>E60+(F60/2)</f>
        <v>8230</v>
      </c>
      <c r="J60" s="22">
        <f t="shared" si="18"/>
        <v>0.67348608837970536</v>
      </c>
      <c r="K60" s="30">
        <v>9670</v>
      </c>
      <c r="L60" s="30">
        <v>2875</v>
      </c>
      <c r="M60" s="30">
        <v>6630</v>
      </c>
      <c r="N60" s="30">
        <v>80</v>
      </c>
      <c r="O60" s="29">
        <f t="shared" si="19"/>
        <v>2915</v>
      </c>
      <c r="P60" s="22">
        <f t="shared" si="20"/>
        <v>0.30144777662874872</v>
      </c>
      <c r="Q60" s="29">
        <f t="shared" si="21"/>
        <v>6670</v>
      </c>
      <c r="R60" s="22">
        <f t="shared" si="22"/>
        <v>0.68976215098241989</v>
      </c>
      <c r="S60" s="22">
        <f t="shared" si="23"/>
        <v>9.3037504421693562E-3</v>
      </c>
      <c r="T60" s="24">
        <f t="shared" si="24"/>
        <v>-730</v>
      </c>
      <c r="U60" s="22">
        <f t="shared" si="25"/>
        <v>-0.20027434842249658</v>
      </c>
      <c r="W60" s="64">
        <f t="shared" si="8"/>
        <v>1.6276062602714525E-2</v>
      </c>
      <c r="X60" s="65">
        <f t="shared" si="9"/>
        <v>-1560</v>
      </c>
      <c r="Y60" s="66">
        <f t="shared" si="10"/>
        <v>-0.18955042527339003</v>
      </c>
    </row>
    <row r="61" spans="1:25" ht="17" x14ac:dyDescent="0.2">
      <c r="A61" s="3" t="s">
        <v>81</v>
      </c>
      <c r="B61" s="4" t="s">
        <v>168</v>
      </c>
      <c r="C61" s="30">
        <v>33370</v>
      </c>
      <c r="D61" s="30">
        <v>265</v>
      </c>
      <c r="E61" s="30">
        <v>32770</v>
      </c>
      <c r="F61" s="29">
        <v>145</v>
      </c>
      <c r="G61" s="29">
        <f t="shared" si="16"/>
        <v>337.5</v>
      </c>
      <c r="H61" s="25">
        <f t="shared" si="17"/>
        <v>7.9412646089301771E-3</v>
      </c>
      <c r="I61" s="29">
        <f>E61+(F61/2)</f>
        <v>32842.5</v>
      </c>
      <c r="J61" s="22">
        <f t="shared" si="18"/>
        <v>0.98419238837278988</v>
      </c>
      <c r="K61" s="33">
        <v>29890</v>
      </c>
      <c r="L61" s="33">
        <v>210</v>
      </c>
      <c r="M61" s="33">
        <v>29385</v>
      </c>
      <c r="N61" s="33">
        <v>215</v>
      </c>
      <c r="O61" s="32">
        <f t="shared" si="19"/>
        <v>317.5</v>
      </c>
      <c r="P61" s="23">
        <f t="shared" si="20"/>
        <v>1.0622281699565072E-2</v>
      </c>
      <c r="Q61" s="32">
        <f t="shared" si="21"/>
        <v>29492.5</v>
      </c>
      <c r="R61" s="23">
        <f t="shared" si="22"/>
        <v>0.9867012378721981</v>
      </c>
      <c r="S61" s="22">
        <f t="shared" si="23"/>
        <v>2.6810170906348945E-3</v>
      </c>
      <c r="T61" s="24">
        <f t="shared" si="24"/>
        <v>-20</v>
      </c>
      <c r="U61" s="22">
        <f t="shared" si="25"/>
        <v>-5.9259259259259262E-2</v>
      </c>
      <c r="W61" s="67">
        <f t="shared" si="8"/>
        <v>2.5088494994082167E-3</v>
      </c>
      <c r="X61" s="68">
        <f t="shared" si="9"/>
        <v>-3350</v>
      </c>
      <c r="Y61" s="69">
        <f t="shared" si="10"/>
        <v>-0.1020019791428789</v>
      </c>
    </row>
    <row r="62" spans="1:25" ht="18" customHeight="1" x14ac:dyDescent="0.2">
      <c r="A62" s="3" t="s">
        <v>81</v>
      </c>
      <c r="B62" s="7" t="s">
        <v>169</v>
      </c>
      <c r="C62" s="8" t="s">
        <v>36</v>
      </c>
      <c r="D62" s="8" t="s">
        <v>36</v>
      </c>
      <c r="E62" s="8" t="s">
        <v>36</v>
      </c>
      <c r="F62" s="1"/>
      <c r="G62" s="8"/>
      <c r="H62" s="8"/>
      <c r="I62" s="1"/>
      <c r="J62" s="22"/>
      <c r="K62" s="8" t="s">
        <v>36</v>
      </c>
      <c r="L62" s="8" t="s">
        <v>36</v>
      </c>
      <c r="M62" s="8" t="s">
        <v>36</v>
      </c>
      <c r="N62" s="8"/>
      <c r="O62" s="8" t="s">
        <v>36</v>
      </c>
      <c r="P62" s="8" t="s">
        <v>36</v>
      </c>
      <c r="Q62" s="8" t="s">
        <v>36</v>
      </c>
      <c r="R62" s="8"/>
      <c r="S62" s="8"/>
      <c r="T62" s="24"/>
      <c r="U62" s="22"/>
      <c r="W62" s="77"/>
      <c r="X62" s="65"/>
      <c r="Y62" s="66"/>
    </row>
    <row r="63" spans="1:25" ht="17" x14ac:dyDescent="0.2">
      <c r="A63" s="3" t="s">
        <v>81</v>
      </c>
      <c r="B63" s="7" t="s">
        <v>170</v>
      </c>
      <c r="C63" s="8" t="s">
        <v>36</v>
      </c>
      <c r="D63" s="8" t="s">
        <v>36</v>
      </c>
      <c r="E63" s="8" t="s">
        <v>36</v>
      </c>
      <c r="F63" s="1"/>
      <c r="G63" s="8"/>
      <c r="H63" s="8"/>
      <c r="I63" s="1"/>
      <c r="J63" s="22"/>
      <c r="K63" s="8" t="s">
        <v>36</v>
      </c>
      <c r="L63" s="8" t="s">
        <v>36</v>
      </c>
      <c r="M63" s="8" t="s">
        <v>36</v>
      </c>
      <c r="N63" s="8"/>
      <c r="O63" s="8" t="s">
        <v>36</v>
      </c>
      <c r="P63" s="8" t="s">
        <v>36</v>
      </c>
      <c r="Q63" s="8" t="s">
        <v>36</v>
      </c>
      <c r="R63" s="8"/>
      <c r="S63" s="8"/>
      <c r="T63" s="24"/>
      <c r="U63" s="22"/>
      <c r="W63" s="78"/>
      <c r="X63" s="68"/>
      <c r="Y63" s="69"/>
    </row>
    <row r="64" spans="1:25" x14ac:dyDescent="0.2">
      <c r="A64" s="20" t="s">
        <v>82</v>
      </c>
      <c r="B64" s="20" t="s">
        <v>0</v>
      </c>
      <c r="C64" s="31">
        <f>SUM(C58:C63)</f>
        <v>96915</v>
      </c>
      <c r="D64" s="31">
        <f>SUM(D58:D63)</f>
        <v>5440</v>
      </c>
      <c r="E64" s="31">
        <f>SUM(E58:E63)</f>
        <v>90145</v>
      </c>
      <c r="F64" s="31">
        <f>SUM(F58:F63)</f>
        <v>610</v>
      </c>
      <c r="G64" s="31">
        <f t="shared" ref="G64:G84" si="26">D64+(F64/2)</f>
        <v>5745</v>
      </c>
      <c r="H64" s="39">
        <f t="shared" ref="H64:H84" si="27">D64/C64</f>
        <v>5.613166176546458E-2</v>
      </c>
      <c r="I64" s="31">
        <f>SUM(I58:I63)</f>
        <v>90450</v>
      </c>
      <c r="J64" s="39">
        <f t="shared" ref="J64:J84" si="28">I64/C64</f>
        <v>0.93329206005262344</v>
      </c>
      <c r="K64" s="35">
        <f>SUM(K58:K63)</f>
        <v>87425</v>
      </c>
      <c r="L64" s="35">
        <f>SUM(L58:L63)</f>
        <v>4850</v>
      </c>
      <c r="M64" s="35">
        <f>SUM(M58:M63)</f>
        <v>81350</v>
      </c>
      <c r="N64" s="35">
        <f>SUM(N58:N63)</f>
        <v>905</v>
      </c>
      <c r="O64" s="35">
        <f t="shared" ref="O64:O84" si="29">L64+(N64/2)</f>
        <v>5302.5</v>
      </c>
      <c r="P64" s="38">
        <f t="shared" ref="P64:P84" si="30">O64/K64</f>
        <v>6.0651987417786678E-2</v>
      </c>
      <c r="Q64" s="35">
        <f t="shared" ref="Q64:Q84" si="31">M64+(N64/2)</f>
        <v>81802.5</v>
      </c>
      <c r="R64" s="38">
        <f t="shared" ref="R64:R84" si="32">Q64/K64</f>
        <v>0.93568773234200742</v>
      </c>
      <c r="S64" s="27">
        <f t="shared" ref="S64:S84" si="33">P64-H64</f>
        <v>4.5203256523220978E-3</v>
      </c>
      <c r="T64" s="24">
        <f t="shared" ref="T64:T84" si="34">O64-G64</f>
        <v>-442.5</v>
      </c>
      <c r="U64" s="22">
        <f t="shared" ref="U64:U84" si="35">T64/G64</f>
        <v>-7.7023498694516968E-2</v>
      </c>
      <c r="W64" s="70">
        <f t="shared" si="8"/>
        <v>2.3956722893839766E-3</v>
      </c>
      <c r="X64" s="65">
        <f t="shared" si="9"/>
        <v>-8647.5</v>
      </c>
      <c r="Y64" s="66">
        <f t="shared" si="10"/>
        <v>-9.5605306799336653E-2</v>
      </c>
    </row>
    <row r="65" spans="1:26" ht="17" x14ac:dyDescent="0.2">
      <c r="A65" s="3" t="s">
        <v>98</v>
      </c>
      <c r="B65" s="4" t="s">
        <v>153</v>
      </c>
      <c r="C65" s="29">
        <v>38475</v>
      </c>
      <c r="D65" s="29">
        <v>12775</v>
      </c>
      <c r="E65" s="29">
        <v>18165</v>
      </c>
      <c r="F65" s="29">
        <v>3210</v>
      </c>
      <c r="G65" s="29">
        <f t="shared" si="26"/>
        <v>14380</v>
      </c>
      <c r="H65" s="25">
        <f t="shared" si="27"/>
        <v>0.33203378817413903</v>
      </c>
      <c r="I65" s="29">
        <f t="shared" ref="I65:I84" si="36">E65+(F65/2)</f>
        <v>19770</v>
      </c>
      <c r="J65" s="22">
        <f t="shared" si="28"/>
        <v>0.5138401559454191</v>
      </c>
      <c r="K65" s="32">
        <v>45620</v>
      </c>
      <c r="L65" s="32">
        <v>24820</v>
      </c>
      <c r="M65" s="32">
        <v>14170</v>
      </c>
      <c r="N65" s="32">
        <v>4490</v>
      </c>
      <c r="O65" s="32">
        <f t="shared" si="29"/>
        <v>27065</v>
      </c>
      <c r="P65" s="23">
        <f t="shared" si="30"/>
        <v>0.5932704953967558</v>
      </c>
      <c r="Q65" s="32">
        <f t="shared" si="31"/>
        <v>16415</v>
      </c>
      <c r="R65" s="23">
        <f t="shared" si="32"/>
        <v>0.35982025427444103</v>
      </c>
      <c r="S65" s="22">
        <f t="shared" si="33"/>
        <v>0.26123670722261677</v>
      </c>
      <c r="T65" s="29">
        <f t="shared" si="34"/>
        <v>12685</v>
      </c>
      <c r="U65" s="22">
        <f t="shared" si="35"/>
        <v>0.88212795549374134</v>
      </c>
      <c r="W65" s="67">
        <f t="shared" si="8"/>
        <v>-0.15401990167097807</v>
      </c>
      <c r="X65" s="79">
        <f t="shared" si="9"/>
        <v>-3355</v>
      </c>
      <c r="Y65" s="69">
        <f t="shared" si="10"/>
        <v>-0.16970156803237227</v>
      </c>
    </row>
    <row r="66" spans="1:26" x14ac:dyDescent="0.2">
      <c r="A66" s="20" t="s">
        <v>129</v>
      </c>
      <c r="B66" s="20" t="s">
        <v>0</v>
      </c>
      <c r="C66" s="31">
        <f>SUM(C65:C65)</f>
        <v>38475</v>
      </c>
      <c r="D66" s="31">
        <f>SUM(D65:D65)</f>
        <v>12775</v>
      </c>
      <c r="E66" s="31">
        <f>SUM(E65:E65)</f>
        <v>18165</v>
      </c>
      <c r="F66" s="31">
        <f>SUM(F65:F65)</f>
        <v>3210</v>
      </c>
      <c r="G66" s="31">
        <f t="shared" si="26"/>
        <v>14380</v>
      </c>
      <c r="H66" s="39">
        <f t="shared" si="27"/>
        <v>0.33203378817413903</v>
      </c>
      <c r="I66" s="31">
        <f t="shared" si="36"/>
        <v>19770</v>
      </c>
      <c r="J66" s="39">
        <f t="shared" si="28"/>
        <v>0.5138401559454191</v>
      </c>
      <c r="K66" s="35">
        <f>SUM(K65:K65)</f>
        <v>45620</v>
      </c>
      <c r="L66" s="35">
        <f>SUM(L65:L65)</f>
        <v>24820</v>
      </c>
      <c r="M66" s="35">
        <f>SUM(M65:M65)</f>
        <v>14170</v>
      </c>
      <c r="N66" s="35">
        <f>SUM(N65)</f>
        <v>4490</v>
      </c>
      <c r="O66" s="35">
        <f t="shared" si="29"/>
        <v>27065</v>
      </c>
      <c r="P66" s="38">
        <f t="shared" si="30"/>
        <v>0.5932704953967558</v>
      </c>
      <c r="Q66" s="35">
        <f t="shared" si="31"/>
        <v>16415</v>
      </c>
      <c r="R66" s="38">
        <f t="shared" si="32"/>
        <v>0.35982025427444103</v>
      </c>
      <c r="S66" s="27">
        <f t="shared" si="33"/>
        <v>0.26123670722261677</v>
      </c>
      <c r="T66" s="36">
        <f t="shared" si="34"/>
        <v>12685</v>
      </c>
      <c r="U66" s="27">
        <f t="shared" si="35"/>
        <v>0.88212795549374134</v>
      </c>
      <c r="W66" s="70">
        <f t="shared" si="8"/>
        <v>-0.15401990167097807</v>
      </c>
      <c r="X66" s="73">
        <f t="shared" si="9"/>
        <v>-3355</v>
      </c>
      <c r="Y66" s="72">
        <f t="shared" si="10"/>
        <v>-0.16970156803237227</v>
      </c>
    </row>
    <row r="67" spans="1:26" ht="17" x14ac:dyDescent="0.2">
      <c r="A67" s="3" t="s">
        <v>85</v>
      </c>
      <c r="B67" s="2" t="s">
        <v>2</v>
      </c>
      <c r="C67" s="29">
        <v>12570</v>
      </c>
      <c r="D67" s="29">
        <v>710</v>
      </c>
      <c r="E67" s="29">
        <v>11865</v>
      </c>
      <c r="F67" s="29">
        <v>0</v>
      </c>
      <c r="G67" s="29">
        <f t="shared" si="26"/>
        <v>710</v>
      </c>
      <c r="H67" s="22">
        <f t="shared" si="27"/>
        <v>5.6483691328560064E-2</v>
      </c>
      <c r="I67" s="29">
        <f t="shared" si="36"/>
        <v>11865</v>
      </c>
      <c r="J67" s="22">
        <f t="shared" si="28"/>
        <v>0.94391408114558473</v>
      </c>
      <c r="K67" s="32">
        <v>12540</v>
      </c>
      <c r="L67" s="32">
        <v>645</v>
      </c>
      <c r="M67" s="32">
        <v>11855</v>
      </c>
      <c r="N67" s="32">
        <v>35</v>
      </c>
      <c r="O67" s="32">
        <f t="shared" si="29"/>
        <v>662.5</v>
      </c>
      <c r="P67" s="23">
        <f t="shared" si="30"/>
        <v>5.2830940988835728E-2</v>
      </c>
      <c r="Q67" s="32">
        <f t="shared" si="31"/>
        <v>11872.5</v>
      </c>
      <c r="R67" s="23">
        <f t="shared" si="32"/>
        <v>0.94677033492822971</v>
      </c>
      <c r="S67" s="22">
        <f t="shared" si="33"/>
        <v>-3.6527503397243352E-3</v>
      </c>
      <c r="T67" s="24">
        <f t="shared" si="34"/>
        <v>-47.5</v>
      </c>
      <c r="U67" s="22">
        <f t="shared" si="35"/>
        <v>-6.6901408450704219E-2</v>
      </c>
      <c r="W67" s="67">
        <f t="shared" si="8"/>
        <v>2.8562537826449796E-3</v>
      </c>
      <c r="X67" s="68">
        <f t="shared" si="9"/>
        <v>7.5</v>
      </c>
      <c r="Y67" s="69">
        <f t="shared" si="10"/>
        <v>6.3211125158027818E-4</v>
      </c>
    </row>
    <row r="68" spans="1:26" ht="17" x14ac:dyDescent="0.2">
      <c r="A68" s="3" t="s">
        <v>85</v>
      </c>
      <c r="B68" s="2" t="s">
        <v>5</v>
      </c>
      <c r="C68" s="29">
        <v>19175</v>
      </c>
      <c r="D68" s="29">
        <v>1415</v>
      </c>
      <c r="E68" s="29">
        <v>17735</v>
      </c>
      <c r="F68" s="29">
        <v>25</v>
      </c>
      <c r="G68" s="29">
        <f t="shared" si="26"/>
        <v>1427.5</v>
      </c>
      <c r="H68" s="22">
        <f t="shared" si="27"/>
        <v>7.3794002607561929E-2</v>
      </c>
      <c r="I68" s="29">
        <f t="shared" si="36"/>
        <v>17747.5</v>
      </c>
      <c r="J68" s="22">
        <f t="shared" si="28"/>
        <v>0.92555410691003914</v>
      </c>
      <c r="K68" s="29">
        <v>17095</v>
      </c>
      <c r="L68" s="29">
        <v>1300</v>
      </c>
      <c r="M68" s="29">
        <v>15725</v>
      </c>
      <c r="N68" s="29">
        <v>55</v>
      </c>
      <c r="O68" s="29">
        <f t="shared" si="29"/>
        <v>1327.5</v>
      </c>
      <c r="P68" s="22">
        <f t="shared" si="30"/>
        <v>7.7654284878619473E-2</v>
      </c>
      <c r="Q68" s="29">
        <f t="shared" si="31"/>
        <v>15752.5</v>
      </c>
      <c r="R68" s="22">
        <f t="shared" si="32"/>
        <v>0.92146826557472949</v>
      </c>
      <c r="S68" s="22">
        <f t="shared" si="33"/>
        <v>3.8602822710575441E-3</v>
      </c>
      <c r="T68" s="24">
        <f t="shared" si="34"/>
        <v>-100</v>
      </c>
      <c r="U68" s="22">
        <f t="shared" si="35"/>
        <v>-7.0052539404553416E-2</v>
      </c>
      <c r="W68" s="64">
        <f t="shared" si="8"/>
        <v>-4.0858413353096479E-3</v>
      </c>
      <c r="X68" s="65">
        <f t="shared" si="9"/>
        <v>-1995</v>
      </c>
      <c r="Y68" s="66">
        <f t="shared" si="10"/>
        <v>-0.11241019861952388</v>
      </c>
    </row>
    <row r="69" spans="1:26" ht="17" x14ac:dyDescent="0.2">
      <c r="A69" s="3" t="s">
        <v>85</v>
      </c>
      <c r="B69" s="2" t="s">
        <v>3</v>
      </c>
      <c r="C69" s="29">
        <v>18270</v>
      </c>
      <c r="D69" s="29">
        <v>1885</v>
      </c>
      <c r="E69" s="29">
        <v>16355</v>
      </c>
      <c r="F69" s="29">
        <v>30</v>
      </c>
      <c r="G69" s="29">
        <f t="shared" si="26"/>
        <v>1900</v>
      </c>
      <c r="H69" s="22">
        <f t="shared" si="27"/>
        <v>0.10317460317460317</v>
      </c>
      <c r="I69" s="29">
        <f t="shared" si="36"/>
        <v>16370</v>
      </c>
      <c r="J69" s="22">
        <f t="shared" si="28"/>
        <v>0.89600437876299943</v>
      </c>
      <c r="K69" s="32">
        <v>17420</v>
      </c>
      <c r="L69" s="32">
        <v>1710</v>
      </c>
      <c r="M69" s="32">
        <v>15605</v>
      </c>
      <c r="N69" s="32">
        <v>105</v>
      </c>
      <c r="O69" s="32">
        <f t="shared" si="29"/>
        <v>1762.5</v>
      </c>
      <c r="P69" s="23">
        <f t="shared" si="30"/>
        <v>0.10117680826636051</v>
      </c>
      <c r="Q69" s="32">
        <f t="shared" si="31"/>
        <v>15657.5</v>
      </c>
      <c r="R69" s="23">
        <f t="shared" si="32"/>
        <v>0.89882319173363945</v>
      </c>
      <c r="S69" s="22">
        <f t="shared" si="33"/>
        <v>-1.9977949082426588E-3</v>
      </c>
      <c r="T69" s="24">
        <f t="shared" si="34"/>
        <v>-137.5</v>
      </c>
      <c r="U69" s="22">
        <f t="shared" si="35"/>
        <v>-7.2368421052631582E-2</v>
      </c>
      <c r="W69" s="67">
        <f t="shared" si="8"/>
        <v>2.8188129706400167E-3</v>
      </c>
      <c r="X69" s="68">
        <f t="shared" si="9"/>
        <v>-712.5</v>
      </c>
      <c r="Y69" s="69">
        <f t="shared" si="10"/>
        <v>-4.35247403787416E-2</v>
      </c>
    </row>
    <row r="70" spans="1:26" ht="17" x14ac:dyDescent="0.2">
      <c r="A70" s="3" t="s">
        <v>85</v>
      </c>
      <c r="B70" s="2" t="s">
        <v>4</v>
      </c>
      <c r="C70" s="29">
        <v>12495</v>
      </c>
      <c r="D70" s="29">
        <v>40</v>
      </c>
      <c r="E70" s="29">
        <v>12460</v>
      </c>
      <c r="F70" s="29">
        <v>0</v>
      </c>
      <c r="G70" s="29">
        <f t="shared" si="26"/>
        <v>40</v>
      </c>
      <c r="H70" s="22">
        <f t="shared" si="27"/>
        <v>3.2012805122048822E-3</v>
      </c>
      <c r="I70" s="29">
        <f t="shared" si="36"/>
        <v>12460</v>
      </c>
      <c r="J70" s="22">
        <f t="shared" si="28"/>
        <v>0.99719887955182074</v>
      </c>
      <c r="K70" s="29">
        <v>10860</v>
      </c>
      <c r="L70" s="29">
        <v>55</v>
      </c>
      <c r="M70" s="29">
        <v>10790</v>
      </c>
      <c r="N70" s="29">
        <v>20</v>
      </c>
      <c r="O70" s="29">
        <f t="shared" si="29"/>
        <v>65</v>
      </c>
      <c r="P70" s="22">
        <f t="shared" si="30"/>
        <v>5.9852670349907922E-3</v>
      </c>
      <c r="Q70" s="29">
        <f t="shared" si="31"/>
        <v>10800</v>
      </c>
      <c r="R70" s="22">
        <f t="shared" si="32"/>
        <v>0.99447513812154698</v>
      </c>
      <c r="S70" s="22">
        <f t="shared" si="33"/>
        <v>2.7839865227859101E-3</v>
      </c>
      <c r="T70" s="24">
        <f t="shared" si="34"/>
        <v>25</v>
      </c>
      <c r="U70" s="22">
        <f t="shared" si="35"/>
        <v>0.625</v>
      </c>
      <c r="W70" s="64">
        <f t="shared" si="8"/>
        <v>-2.7237414302737628E-3</v>
      </c>
      <c r="X70" s="65">
        <f t="shared" si="9"/>
        <v>-1660</v>
      </c>
      <c r="Y70" s="66">
        <f t="shared" si="10"/>
        <v>-0.1332263242375602</v>
      </c>
    </row>
    <row r="71" spans="1:26" ht="17" x14ac:dyDescent="0.2">
      <c r="A71" s="3" t="s">
        <v>85</v>
      </c>
      <c r="B71" s="2" t="s">
        <v>1</v>
      </c>
      <c r="C71" s="29">
        <v>17985</v>
      </c>
      <c r="D71" s="29">
        <v>2595</v>
      </c>
      <c r="E71" s="29">
        <v>15255</v>
      </c>
      <c r="F71" s="29">
        <v>145</v>
      </c>
      <c r="G71" s="29">
        <f t="shared" si="26"/>
        <v>2667.5</v>
      </c>
      <c r="H71" s="22">
        <f t="shared" si="27"/>
        <v>0.14428690575479566</v>
      </c>
      <c r="I71" s="29">
        <f t="shared" si="36"/>
        <v>15327.5</v>
      </c>
      <c r="J71" s="22">
        <f t="shared" si="28"/>
        <v>0.85223797609118712</v>
      </c>
      <c r="K71" s="32">
        <v>17410</v>
      </c>
      <c r="L71" s="32">
        <v>2580</v>
      </c>
      <c r="M71" s="32">
        <v>14755</v>
      </c>
      <c r="N71" s="32">
        <v>85</v>
      </c>
      <c r="O71" s="32">
        <f t="shared" si="29"/>
        <v>2622.5</v>
      </c>
      <c r="P71" s="23">
        <f t="shared" si="30"/>
        <v>0.15063182079264789</v>
      </c>
      <c r="Q71" s="32">
        <f t="shared" si="31"/>
        <v>14797.5</v>
      </c>
      <c r="R71" s="23">
        <f t="shared" si="32"/>
        <v>0.84994256174612293</v>
      </c>
      <c r="S71" s="22">
        <f t="shared" si="33"/>
        <v>6.3449150378522279E-3</v>
      </c>
      <c r="T71" s="24">
        <f t="shared" si="34"/>
        <v>-45</v>
      </c>
      <c r="U71" s="22">
        <f t="shared" si="35"/>
        <v>-1.6869728209934397E-2</v>
      </c>
      <c r="W71" s="67">
        <f t="shared" si="8"/>
        <v>-2.2954143450641951E-3</v>
      </c>
      <c r="X71" s="68">
        <f t="shared" si="9"/>
        <v>-530</v>
      </c>
      <c r="Y71" s="69">
        <f t="shared" si="10"/>
        <v>-3.4578372206817809E-2</v>
      </c>
    </row>
    <row r="72" spans="1:26" ht="17" x14ac:dyDescent="0.2">
      <c r="A72" s="48" t="s">
        <v>85</v>
      </c>
      <c r="B72" s="49" t="s">
        <v>133</v>
      </c>
      <c r="C72" s="50">
        <v>13525</v>
      </c>
      <c r="D72" s="50">
        <v>1575</v>
      </c>
      <c r="E72" s="50">
        <v>11880</v>
      </c>
      <c r="F72" s="50">
        <v>65</v>
      </c>
      <c r="G72" s="50">
        <f t="shared" si="26"/>
        <v>1607.5</v>
      </c>
      <c r="H72" s="51">
        <f t="shared" si="27"/>
        <v>0.11645101663585952</v>
      </c>
      <c r="I72" s="50">
        <f t="shared" si="36"/>
        <v>11912.5</v>
      </c>
      <c r="J72" s="51">
        <f t="shared" si="28"/>
        <v>0.88077634011090578</v>
      </c>
      <c r="K72" s="50">
        <v>13195</v>
      </c>
      <c r="L72" s="50">
        <v>1260</v>
      </c>
      <c r="M72" s="50">
        <v>11850</v>
      </c>
      <c r="N72" s="50">
        <v>85</v>
      </c>
      <c r="O72" s="50">
        <f t="shared" si="29"/>
        <v>1302.5</v>
      </c>
      <c r="P72" s="51">
        <f t="shared" si="30"/>
        <v>9.8711633194391815E-2</v>
      </c>
      <c r="Q72" s="50">
        <f t="shared" si="31"/>
        <v>11892.5</v>
      </c>
      <c r="R72" s="51">
        <f t="shared" si="32"/>
        <v>0.9012883668056082</v>
      </c>
      <c r="S72" s="51">
        <f t="shared" si="33"/>
        <v>-1.7739383441467707E-2</v>
      </c>
      <c r="T72" s="52">
        <f t="shared" si="34"/>
        <v>-305</v>
      </c>
      <c r="U72" s="51">
        <f t="shared" si="35"/>
        <v>-0.18973561430793157</v>
      </c>
      <c r="W72" s="80">
        <f t="shared" ref="W72:W121" si="37">R72-J72</f>
        <v>2.0512026694702423E-2</v>
      </c>
      <c r="X72" s="81">
        <f t="shared" ref="X72:X121" si="38">Q72-I72</f>
        <v>-20</v>
      </c>
      <c r="Y72" s="82">
        <f t="shared" ref="Y72:Y121" si="39">X72/I72</f>
        <v>-1.6789087093389296E-3</v>
      </c>
      <c r="Z72" t="s">
        <v>154</v>
      </c>
    </row>
    <row r="73" spans="1:26" x14ac:dyDescent="0.2">
      <c r="A73" s="20" t="s">
        <v>86</v>
      </c>
      <c r="B73" s="20" t="s">
        <v>0</v>
      </c>
      <c r="C73" s="31">
        <f>SUM(C67:C72)</f>
        <v>94020</v>
      </c>
      <c r="D73" s="31">
        <f>SUM(D67:D72)</f>
        <v>8220</v>
      </c>
      <c r="E73" s="31">
        <f>SUM(E67:E72)</f>
        <v>85550</v>
      </c>
      <c r="F73" s="31">
        <f>SUM(F67:F72)</f>
        <v>265</v>
      </c>
      <c r="G73" s="31">
        <f t="shared" si="26"/>
        <v>8352.5</v>
      </c>
      <c r="H73" s="39">
        <f t="shared" si="27"/>
        <v>8.7428206764518193E-2</v>
      </c>
      <c r="I73" s="31">
        <f t="shared" si="36"/>
        <v>85682.5</v>
      </c>
      <c r="J73" s="39">
        <f t="shared" si="28"/>
        <v>0.911322059136354</v>
      </c>
      <c r="K73" s="35">
        <f>SUM(K67:K72)</f>
        <v>88520</v>
      </c>
      <c r="L73" s="35">
        <f>SUM(L67:L72)</f>
        <v>7550</v>
      </c>
      <c r="M73" s="35">
        <f>SUM(M67:M72)</f>
        <v>80580</v>
      </c>
      <c r="N73" s="35">
        <f>SUM(N67:N72)</f>
        <v>385</v>
      </c>
      <c r="O73" s="35">
        <f t="shared" si="29"/>
        <v>7742.5</v>
      </c>
      <c r="P73" s="38">
        <f t="shared" si="30"/>
        <v>8.746610935381835E-2</v>
      </c>
      <c r="Q73" s="35">
        <f t="shared" si="31"/>
        <v>80772.5</v>
      </c>
      <c r="R73" s="38">
        <f t="shared" si="32"/>
        <v>0.91247740623587892</v>
      </c>
      <c r="S73" s="27">
        <f t="shared" si="33"/>
        <v>3.7902589300156664E-5</v>
      </c>
      <c r="T73" s="24">
        <f t="shared" si="34"/>
        <v>-610</v>
      </c>
      <c r="U73" s="22">
        <f t="shared" si="35"/>
        <v>-7.303202633941934E-2</v>
      </c>
      <c r="W73" s="70">
        <f t="shared" si="37"/>
        <v>1.1553470995249171E-3</v>
      </c>
      <c r="X73" s="68">
        <f t="shared" si="38"/>
        <v>-4910</v>
      </c>
      <c r="Y73" s="69">
        <f t="shared" si="39"/>
        <v>-5.7304583783152917E-2</v>
      </c>
    </row>
    <row r="74" spans="1:26" ht="17" x14ac:dyDescent="0.2">
      <c r="A74" s="3" t="s">
        <v>87</v>
      </c>
      <c r="B74" s="2" t="s">
        <v>6</v>
      </c>
      <c r="C74" s="29">
        <v>46950</v>
      </c>
      <c r="D74" s="29">
        <v>285</v>
      </c>
      <c r="E74" s="29">
        <v>46655</v>
      </c>
      <c r="F74" s="29">
        <v>0</v>
      </c>
      <c r="G74" s="29">
        <f t="shared" si="26"/>
        <v>285</v>
      </c>
      <c r="H74" s="22">
        <f t="shared" si="27"/>
        <v>6.0702875399361025E-3</v>
      </c>
      <c r="I74" s="29">
        <f t="shared" si="36"/>
        <v>46655</v>
      </c>
      <c r="J74" s="22">
        <f t="shared" si="28"/>
        <v>0.99371671991480304</v>
      </c>
      <c r="K74" s="29">
        <v>52710</v>
      </c>
      <c r="L74" s="29">
        <v>510</v>
      </c>
      <c r="M74" s="29">
        <v>51885</v>
      </c>
      <c r="N74" s="29">
        <v>145</v>
      </c>
      <c r="O74" s="29">
        <f t="shared" si="29"/>
        <v>582.5</v>
      </c>
      <c r="P74" s="22">
        <f t="shared" si="30"/>
        <v>1.1051033959400493E-2</v>
      </c>
      <c r="Q74" s="29">
        <f t="shared" si="31"/>
        <v>51957.5</v>
      </c>
      <c r="R74" s="22">
        <f t="shared" si="32"/>
        <v>0.9857237715803453</v>
      </c>
      <c r="S74" s="22">
        <f t="shared" si="33"/>
        <v>4.9807464194643906E-3</v>
      </c>
      <c r="T74" s="29">
        <f t="shared" si="34"/>
        <v>297.5</v>
      </c>
      <c r="U74" s="22">
        <f t="shared" si="35"/>
        <v>1.0438596491228069</v>
      </c>
      <c r="W74" s="64">
        <f t="shared" si="37"/>
        <v>-7.992948334457739E-3</v>
      </c>
      <c r="X74" s="83">
        <f t="shared" si="38"/>
        <v>5302.5</v>
      </c>
      <c r="Y74" s="66">
        <f t="shared" si="39"/>
        <v>0.11365341335333834</v>
      </c>
    </row>
    <row r="75" spans="1:26" ht="17" x14ac:dyDescent="0.2">
      <c r="A75" s="3" t="s">
        <v>87</v>
      </c>
      <c r="B75" s="2" t="s">
        <v>7</v>
      </c>
      <c r="C75" s="29">
        <v>28905</v>
      </c>
      <c r="D75" s="29">
        <v>240</v>
      </c>
      <c r="E75" s="29">
        <v>28655</v>
      </c>
      <c r="F75" s="29">
        <v>10</v>
      </c>
      <c r="G75" s="29">
        <f t="shared" si="26"/>
        <v>245</v>
      </c>
      <c r="H75" s="22">
        <f t="shared" si="27"/>
        <v>8.3030617540217951E-3</v>
      </c>
      <c r="I75" s="29">
        <f t="shared" si="36"/>
        <v>28660</v>
      </c>
      <c r="J75" s="22">
        <f t="shared" si="28"/>
        <v>0.99152395779276947</v>
      </c>
      <c r="K75" s="32">
        <v>37645</v>
      </c>
      <c r="L75" s="32">
        <v>320</v>
      </c>
      <c r="M75" s="32">
        <v>37185</v>
      </c>
      <c r="N75" s="32">
        <v>85</v>
      </c>
      <c r="O75" s="32">
        <f t="shared" si="29"/>
        <v>362.5</v>
      </c>
      <c r="P75" s="23">
        <f t="shared" si="30"/>
        <v>9.6294328596095106E-3</v>
      </c>
      <c r="Q75" s="32">
        <f t="shared" si="31"/>
        <v>37227.5</v>
      </c>
      <c r="R75" s="23">
        <f t="shared" si="32"/>
        <v>0.98890954974100143</v>
      </c>
      <c r="S75" s="22">
        <f t="shared" si="33"/>
        <v>1.3263711055877155E-3</v>
      </c>
      <c r="T75" s="29">
        <f t="shared" si="34"/>
        <v>117.5</v>
      </c>
      <c r="U75" s="22">
        <f t="shared" si="35"/>
        <v>0.47959183673469385</v>
      </c>
      <c r="W75" s="67">
        <f t="shared" si="37"/>
        <v>-2.6144080517680468E-3</v>
      </c>
      <c r="X75" s="79">
        <f t="shared" si="38"/>
        <v>8567.5</v>
      </c>
      <c r="Y75" s="69">
        <f t="shared" si="39"/>
        <v>0.29893579902302864</v>
      </c>
    </row>
    <row r="76" spans="1:26" ht="17" x14ac:dyDescent="0.2">
      <c r="A76" s="3" t="s">
        <v>87</v>
      </c>
      <c r="B76" s="2" t="s">
        <v>18</v>
      </c>
      <c r="C76" s="29">
        <v>42255</v>
      </c>
      <c r="D76" s="29">
        <v>460</v>
      </c>
      <c r="E76" s="29">
        <v>41780</v>
      </c>
      <c r="F76" s="29">
        <v>10</v>
      </c>
      <c r="G76" s="29">
        <f t="shared" si="26"/>
        <v>465</v>
      </c>
      <c r="H76" s="22">
        <f t="shared" si="27"/>
        <v>1.0886285646669033E-2</v>
      </c>
      <c r="I76" s="29">
        <f t="shared" si="36"/>
        <v>41785</v>
      </c>
      <c r="J76" s="22">
        <f t="shared" si="28"/>
        <v>0.98887705596970776</v>
      </c>
      <c r="K76" s="29">
        <v>42840</v>
      </c>
      <c r="L76" s="29">
        <v>560</v>
      </c>
      <c r="M76" s="29">
        <v>42070</v>
      </c>
      <c r="N76" s="29">
        <v>155</v>
      </c>
      <c r="O76" s="29">
        <f t="shared" si="29"/>
        <v>637.5</v>
      </c>
      <c r="P76" s="22">
        <f t="shared" si="30"/>
        <v>1.488095238095238E-2</v>
      </c>
      <c r="Q76" s="29">
        <f t="shared" si="31"/>
        <v>42147.5</v>
      </c>
      <c r="R76" s="22">
        <f t="shared" si="32"/>
        <v>0.9838352007469654</v>
      </c>
      <c r="S76" s="22">
        <f t="shared" si="33"/>
        <v>3.9946667342833468E-3</v>
      </c>
      <c r="T76" s="29">
        <f t="shared" si="34"/>
        <v>172.5</v>
      </c>
      <c r="U76" s="22">
        <f t="shared" si="35"/>
        <v>0.37096774193548387</v>
      </c>
      <c r="W76" s="64">
        <f t="shared" si="37"/>
        <v>-5.0418552227423641E-3</v>
      </c>
      <c r="X76" s="83">
        <f t="shared" si="38"/>
        <v>362.5</v>
      </c>
      <c r="Y76" s="66">
        <f t="shared" si="39"/>
        <v>8.675361971999522E-3</v>
      </c>
    </row>
    <row r="77" spans="1:26" ht="17" x14ac:dyDescent="0.2">
      <c r="A77" s="3" t="s">
        <v>87</v>
      </c>
      <c r="B77" s="2" t="s">
        <v>8</v>
      </c>
      <c r="C77" s="29">
        <v>25350</v>
      </c>
      <c r="D77" s="29">
        <v>120</v>
      </c>
      <c r="E77" s="29">
        <v>25185</v>
      </c>
      <c r="F77" s="29">
        <v>45</v>
      </c>
      <c r="G77" s="29">
        <f t="shared" si="26"/>
        <v>142.5</v>
      </c>
      <c r="H77" s="22">
        <f t="shared" si="27"/>
        <v>4.7337278106508876E-3</v>
      </c>
      <c r="I77" s="29">
        <f t="shared" si="36"/>
        <v>25207.5</v>
      </c>
      <c r="J77" s="22">
        <f t="shared" si="28"/>
        <v>0.99437869822485203</v>
      </c>
      <c r="K77" s="32">
        <v>37680</v>
      </c>
      <c r="L77" s="32">
        <v>310</v>
      </c>
      <c r="M77" s="32">
        <v>37155</v>
      </c>
      <c r="N77" s="32">
        <v>120</v>
      </c>
      <c r="O77" s="32">
        <f t="shared" si="29"/>
        <v>370</v>
      </c>
      <c r="P77" s="23">
        <f t="shared" si="30"/>
        <v>9.8195329087048828E-3</v>
      </c>
      <c r="Q77" s="32">
        <f t="shared" si="31"/>
        <v>37215</v>
      </c>
      <c r="R77" s="23">
        <f t="shared" si="32"/>
        <v>0.98765923566878977</v>
      </c>
      <c r="S77" s="22">
        <f t="shared" si="33"/>
        <v>5.0858050980539951E-3</v>
      </c>
      <c r="T77" s="29">
        <f t="shared" si="34"/>
        <v>227.5</v>
      </c>
      <c r="U77" s="22">
        <f t="shared" si="35"/>
        <v>1.5964912280701755</v>
      </c>
      <c r="W77" s="67">
        <f t="shared" si="37"/>
        <v>-6.7194625560622612E-3</v>
      </c>
      <c r="X77" s="79">
        <f t="shared" si="38"/>
        <v>12007.5</v>
      </c>
      <c r="Y77" s="69">
        <f t="shared" si="39"/>
        <v>0.47634632549836359</v>
      </c>
    </row>
    <row r="78" spans="1:26" ht="17" x14ac:dyDescent="0.2">
      <c r="A78" s="3" t="s">
        <v>87</v>
      </c>
      <c r="B78" s="2" t="s">
        <v>9</v>
      </c>
      <c r="C78" s="29">
        <v>17300</v>
      </c>
      <c r="D78" s="29">
        <v>65</v>
      </c>
      <c r="E78" s="29">
        <v>17240</v>
      </c>
      <c r="F78" s="29">
        <v>0</v>
      </c>
      <c r="G78" s="29">
        <f t="shared" si="26"/>
        <v>65</v>
      </c>
      <c r="H78" s="22">
        <f t="shared" si="27"/>
        <v>3.7572254335260114E-3</v>
      </c>
      <c r="I78" s="29">
        <f t="shared" si="36"/>
        <v>17240</v>
      </c>
      <c r="J78" s="22">
        <f t="shared" si="28"/>
        <v>0.9965317919075144</v>
      </c>
      <c r="K78" s="29">
        <v>16470</v>
      </c>
      <c r="L78" s="29">
        <v>145</v>
      </c>
      <c r="M78" s="29">
        <v>16260</v>
      </c>
      <c r="N78" s="29">
        <v>40</v>
      </c>
      <c r="O78" s="29">
        <f t="shared" si="29"/>
        <v>165</v>
      </c>
      <c r="P78" s="22">
        <f t="shared" si="30"/>
        <v>1.0018214936247723E-2</v>
      </c>
      <c r="Q78" s="29">
        <f t="shared" si="31"/>
        <v>16280</v>
      </c>
      <c r="R78" s="22">
        <f t="shared" si="32"/>
        <v>0.9884638737097754</v>
      </c>
      <c r="S78" s="22">
        <f t="shared" si="33"/>
        <v>6.2609895027217113E-3</v>
      </c>
      <c r="T78" s="29">
        <f t="shared" si="34"/>
        <v>100</v>
      </c>
      <c r="U78" s="22">
        <f t="shared" si="35"/>
        <v>1.5384615384615385</v>
      </c>
      <c r="W78" s="64">
        <f t="shared" si="37"/>
        <v>-8.0679181977389991E-3</v>
      </c>
      <c r="X78" s="83">
        <f t="shared" si="38"/>
        <v>-960</v>
      </c>
      <c r="Y78" s="66">
        <f t="shared" si="39"/>
        <v>-5.5684454756380508E-2</v>
      </c>
    </row>
    <row r="79" spans="1:26" s="9" customFormat="1" ht="17" x14ac:dyDescent="0.2">
      <c r="A79" s="3" t="s">
        <v>87</v>
      </c>
      <c r="B79" s="2" t="s">
        <v>10</v>
      </c>
      <c r="C79" s="29">
        <v>18940</v>
      </c>
      <c r="D79" s="29">
        <v>35</v>
      </c>
      <c r="E79" s="29">
        <v>18900</v>
      </c>
      <c r="F79" s="29">
        <v>0</v>
      </c>
      <c r="G79" s="29">
        <f t="shared" si="26"/>
        <v>35</v>
      </c>
      <c r="H79" s="22">
        <f t="shared" si="27"/>
        <v>1.8479408658922914E-3</v>
      </c>
      <c r="I79" s="29">
        <f t="shared" si="36"/>
        <v>18900</v>
      </c>
      <c r="J79" s="22">
        <f t="shared" si="28"/>
        <v>0.99788806758183735</v>
      </c>
      <c r="K79" s="32">
        <v>17320</v>
      </c>
      <c r="L79" s="32">
        <v>105</v>
      </c>
      <c r="M79" s="32">
        <v>17170</v>
      </c>
      <c r="N79" s="32">
        <v>15</v>
      </c>
      <c r="O79" s="32">
        <f t="shared" si="29"/>
        <v>112.5</v>
      </c>
      <c r="P79" s="23">
        <f t="shared" si="30"/>
        <v>6.4953810623556586E-3</v>
      </c>
      <c r="Q79" s="32">
        <f t="shared" si="31"/>
        <v>17177.5</v>
      </c>
      <c r="R79" s="23">
        <f t="shared" si="32"/>
        <v>0.99177251732101612</v>
      </c>
      <c r="S79" s="22">
        <f t="shared" si="33"/>
        <v>4.6474401964633674E-3</v>
      </c>
      <c r="T79" s="29">
        <f t="shared" si="34"/>
        <v>77.5</v>
      </c>
      <c r="U79" s="22">
        <f t="shared" si="35"/>
        <v>2.2142857142857144</v>
      </c>
      <c r="W79" s="67">
        <f t="shared" si="37"/>
        <v>-6.1155502608212231E-3</v>
      </c>
      <c r="X79" s="79">
        <f t="shared" si="38"/>
        <v>-1722.5</v>
      </c>
      <c r="Y79" s="69">
        <f t="shared" si="39"/>
        <v>-9.1137566137566142E-2</v>
      </c>
    </row>
    <row r="80" spans="1:26" s="9" customFormat="1" ht="17" x14ac:dyDescent="0.2">
      <c r="A80" s="3" t="s">
        <v>87</v>
      </c>
      <c r="B80" s="2" t="s">
        <v>11</v>
      </c>
      <c r="C80" s="29">
        <v>26330</v>
      </c>
      <c r="D80" s="29">
        <v>145</v>
      </c>
      <c r="E80" s="29">
        <v>26170</v>
      </c>
      <c r="F80" s="29">
        <v>15</v>
      </c>
      <c r="G80" s="29">
        <f t="shared" si="26"/>
        <v>152.5</v>
      </c>
      <c r="H80" s="22">
        <f t="shared" si="27"/>
        <v>5.5070262058488414E-3</v>
      </c>
      <c r="I80" s="29">
        <f t="shared" si="36"/>
        <v>26177.5</v>
      </c>
      <c r="J80" s="22">
        <f t="shared" si="28"/>
        <v>0.99420812761109001</v>
      </c>
      <c r="K80" s="29">
        <v>34215</v>
      </c>
      <c r="L80" s="29">
        <v>290</v>
      </c>
      <c r="M80" s="29">
        <v>33730</v>
      </c>
      <c r="N80" s="29">
        <v>105</v>
      </c>
      <c r="O80" s="29">
        <f t="shared" si="29"/>
        <v>342.5</v>
      </c>
      <c r="P80" s="22">
        <f t="shared" si="30"/>
        <v>1.0010229431535875E-2</v>
      </c>
      <c r="Q80" s="29">
        <f t="shared" si="31"/>
        <v>33782.5</v>
      </c>
      <c r="R80" s="22">
        <f t="shared" si="32"/>
        <v>0.9873593453163817</v>
      </c>
      <c r="S80" s="22">
        <f t="shared" si="33"/>
        <v>4.5032032256870341E-3</v>
      </c>
      <c r="T80" s="29">
        <f t="shared" si="34"/>
        <v>190</v>
      </c>
      <c r="U80" s="22">
        <f t="shared" si="35"/>
        <v>1.2459016393442623</v>
      </c>
      <c r="W80" s="64">
        <f t="shared" si="37"/>
        <v>-6.848782294708311E-3</v>
      </c>
      <c r="X80" s="83">
        <f t="shared" si="38"/>
        <v>7605</v>
      </c>
      <c r="Y80" s="66">
        <f t="shared" si="39"/>
        <v>0.29051666507496898</v>
      </c>
    </row>
    <row r="81" spans="1:25" ht="17" x14ac:dyDescent="0.2">
      <c r="A81" s="3" t="s">
        <v>87</v>
      </c>
      <c r="B81" s="2" t="s">
        <v>12</v>
      </c>
      <c r="C81" s="29">
        <v>22870</v>
      </c>
      <c r="D81" s="29">
        <v>60</v>
      </c>
      <c r="E81" s="29">
        <v>22805</v>
      </c>
      <c r="F81" s="29">
        <v>0</v>
      </c>
      <c r="G81" s="29">
        <f t="shared" si="26"/>
        <v>60</v>
      </c>
      <c r="H81" s="22">
        <f t="shared" si="27"/>
        <v>2.6235242675994755E-3</v>
      </c>
      <c r="I81" s="29">
        <f t="shared" si="36"/>
        <v>22805</v>
      </c>
      <c r="J81" s="22">
        <f t="shared" si="28"/>
        <v>0.9971578487101006</v>
      </c>
      <c r="K81" s="32">
        <v>22140</v>
      </c>
      <c r="L81" s="32">
        <v>150</v>
      </c>
      <c r="M81" s="32">
        <v>21920</v>
      </c>
      <c r="N81" s="32">
        <v>35</v>
      </c>
      <c r="O81" s="32">
        <f t="shared" si="29"/>
        <v>167.5</v>
      </c>
      <c r="P81" s="23">
        <f t="shared" si="30"/>
        <v>7.5654923215898824E-3</v>
      </c>
      <c r="Q81" s="32">
        <f t="shared" si="31"/>
        <v>21937.5</v>
      </c>
      <c r="R81" s="23">
        <f t="shared" si="32"/>
        <v>0.99085365853658536</v>
      </c>
      <c r="S81" s="22">
        <f t="shared" si="33"/>
        <v>4.9419680539904073E-3</v>
      </c>
      <c r="T81" s="29">
        <f t="shared" si="34"/>
        <v>107.5</v>
      </c>
      <c r="U81" s="22">
        <f t="shared" si="35"/>
        <v>1.7916666666666667</v>
      </c>
      <c r="W81" s="67">
        <f t="shared" si="37"/>
        <v>-6.304190173515245E-3</v>
      </c>
      <c r="X81" s="79">
        <f t="shared" si="38"/>
        <v>-867.5</v>
      </c>
      <c r="Y81" s="69">
        <f t="shared" si="39"/>
        <v>-3.803990352992765E-2</v>
      </c>
    </row>
    <row r="82" spans="1:25" ht="17" x14ac:dyDescent="0.2">
      <c r="A82" s="3" t="s">
        <v>87</v>
      </c>
      <c r="B82" s="2" t="s">
        <v>17</v>
      </c>
      <c r="C82" s="29">
        <v>18280</v>
      </c>
      <c r="D82" s="29">
        <v>70</v>
      </c>
      <c r="E82" s="29">
        <v>18205</v>
      </c>
      <c r="F82" s="29">
        <v>0</v>
      </c>
      <c r="G82" s="29">
        <f t="shared" si="26"/>
        <v>70</v>
      </c>
      <c r="H82" s="22">
        <f t="shared" si="27"/>
        <v>3.8293216630196935E-3</v>
      </c>
      <c r="I82" s="29">
        <f t="shared" si="36"/>
        <v>18205</v>
      </c>
      <c r="J82" s="22">
        <f t="shared" si="28"/>
        <v>0.99589715536105028</v>
      </c>
      <c r="K82" s="29">
        <v>18895</v>
      </c>
      <c r="L82" s="29">
        <v>130</v>
      </c>
      <c r="M82" s="29">
        <v>18690</v>
      </c>
      <c r="N82" s="29">
        <v>35</v>
      </c>
      <c r="O82" s="29">
        <f t="shared" si="29"/>
        <v>147.5</v>
      </c>
      <c r="P82" s="22">
        <f t="shared" si="30"/>
        <v>7.806297962423922E-3</v>
      </c>
      <c r="Q82" s="29">
        <f t="shared" si="31"/>
        <v>18707.5</v>
      </c>
      <c r="R82" s="22">
        <f t="shared" si="32"/>
        <v>0.99007673987827471</v>
      </c>
      <c r="S82" s="22">
        <f t="shared" si="33"/>
        <v>3.976976299404229E-3</v>
      </c>
      <c r="T82" s="29">
        <f t="shared" si="34"/>
        <v>77.5</v>
      </c>
      <c r="U82" s="22">
        <f t="shared" si="35"/>
        <v>1.1071428571428572</v>
      </c>
      <c r="W82" s="64">
        <f t="shared" si="37"/>
        <v>-5.820415482775565E-3</v>
      </c>
      <c r="X82" s="83">
        <f t="shared" si="38"/>
        <v>502.5</v>
      </c>
      <c r="Y82" s="66">
        <f t="shared" si="39"/>
        <v>2.7602307058500412E-2</v>
      </c>
    </row>
    <row r="83" spans="1:25" ht="17" x14ac:dyDescent="0.2">
      <c r="A83" s="3" t="s">
        <v>87</v>
      </c>
      <c r="B83" s="2" t="s">
        <v>19</v>
      </c>
      <c r="C83" s="29">
        <v>129385</v>
      </c>
      <c r="D83" s="29">
        <v>1055</v>
      </c>
      <c r="E83" s="29">
        <v>128145</v>
      </c>
      <c r="F83" s="29">
        <v>185</v>
      </c>
      <c r="G83" s="29">
        <f t="shared" si="26"/>
        <v>1147.5</v>
      </c>
      <c r="H83" s="22">
        <f t="shared" si="27"/>
        <v>8.1539591142713603E-3</v>
      </c>
      <c r="I83" s="29">
        <f t="shared" si="36"/>
        <v>128237.5</v>
      </c>
      <c r="J83" s="22">
        <f t="shared" si="28"/>
        <v>0.99113112029988015</v>
      </c>
      <c r="K83" s="32">
        <v>147765</v>
      </c>
      <c r="L83" s="32">
        <v>1785</v>
      </c>
      <c r="M83" s="32">
        <v>145040</v>
      </c>
      <c r="N83" s="32">
        <v>775</v>
      </c>
      <c r="O83" s="32">
        <f t="shared" si="29"/>
        <v>2172.5</v>
      </c>
      <c r="P83" s="23">
        <f t="shared" si="30"/>
        <v>1.4702399079619666E-2</v>
      </c>
      <c r="Q83" s="32">
        <f t="shared" si="31"/>
        <v>145427.5</v>
      </c>
      <c r="R83" s="23">
        <f t="shared" si="32"/>
        <v>0.9841809630155991</v>
      </c>
      <c r="S83" s="22">
        <f t="shared" si="33"/>
        <v>6.5484399653483061E-3</v>
      </c>
      <c r="T83" s="29">
        <f t="shared" si="34"/>
        <v>1025</v>
      </c>
      <c r="U83" s="22">
        <f t="shared" si="35"/>
        <v>0.89324618736383443</v>
      </c>
      <c r="W83" s="67">
        <f t="shared" si="37"/>
        <v>-6.9501572842810555E-3</v>
      </c>
      <c r="X83" s="79">
        <f t="shared" si="38"/>
        <v>17190</v>
      </c>
      <c r="Y83" s="69">
        <f t="shared" si="39"/>
        <v>0.13404815284140753</v>
      </c>
    </row>
    <row r="84" spans="1:25" x14ac:dyDescent="0.2">
      <c r="A84" s="20" t="s">
        <v>91</v>
      </c>
      <c r="B84" s="20" t="s">
        <v>0</v>
      </c>
      <c r="C84" s="31">
        <f>SUM(C74:C83)</f>
        <v>376565</v>
      </c>
      <c r="D84" s="31">
        <f>SUM(D74:D83)</f>
        <v>2535</v>
      </c>
      <c r="E84" s="31">
        <f>SUM(E74:E83)</f>
        <v>373740</v>
      </c>
      <c r="F84" s="31">
        <f>SUM(F74:F83)</f>
        <v>265</v>
      </c>
      <c r="G84" s="31">
        <f t="shared" si="26"/>
        <v>2667.5</v>
      </c>
      <c r="H84" s="39">
        <f t="shared" si="27"/>
        <v>6.7319055143202373E-3</v>
      </c>
      <c r="I84" s="31">
        <f t="shared" si="36"/>
        <v>373872.5</v>
      </c>
      <c r="J84" s="39">
        <f t="shared" si="28"/>
        <v>0.99284984000106224</v>
      </c>
      <c r="K84" s="35">
        <f>SUM(K74:K83)</f>
        <v>427680</v>
      </c>
      <c r="L84" s="35">
        <f>SUM(L74:L83)</f>
        <v>4305</v>
      </c>
      <c r="M84" s="35">
        <f>SUM(M74:M83)</f>
        <v>421105</v>
      </c>
      <c r="N84" s="35">
        <f>SUM(N74:N83)</f>
        <v>1510</v>
      </c>
      <c r="O84" s="35">
        <f t="shared" si="29"/>
        <v>5060</v>
      </c>
      <c r="P84" s="38">
        <f t="shared" si="30"/>
        <v>1.1831275720164609E-2</v>
      </c>
      <c r="Q84" s="35">
        <f t="shared" si="31"/>
        <v>421860</v>
      </c>
      <c r="R84" s="38">
        <f t="shared" si="32"/>
        <v>0.98639169472502808</v>
      </c>
      <c r="S84" s="27">
        <f t="shared" si="33"/>
        <v>5.0993702058443717E-3</v>
      </c>
      <c r="T84" s="36">
        <f t="shared" si="34"/>
        <v>2392.5</v>
      </c>
      <c r="U84" s="27">
        <f t="shared" si="35"/>
        <v>0.89690721649484539</v>
      </c>
      <c r="W84" s="70">
        <f t="shared" si="37"/>
        <v>-6.4581452760341662E-3</v>
      </c>
      <c r="X84" s="73">
        <f t="shared" si="38"/>
        <v>47987.5</v>
      </c>
      <c r="Y84" s="72">
        <f t="shared" si="39"/>
        <v>0.12835258009080636</v>
      </c>
    </row>
    <row r="85" spans="1:25" ht="17" x14ac:dyDescent="0.2">
      <c r="A85" s="40" t="s">
        <v>99</v>
      </c>
      <c r="B85" s="41" t="s">
        <v>97</v>
      </c>
      <c r="C85" s="42"/>
      <c r="D85" s="42"/>
      <c r="E85" s="42"/>
      <c r="F85" s="43"/>
      <c r="G85" s="42"/>
      <c r="H85" s="53"/>
      <c r="I85" s="43"/>
      <c r="J85" s="22"/>
      <c r="K85" s="42"/>
      <c r="L85" s="42"/>
      <c r="M85" s="42"/>
      <c r="N85" s="42"/>
      <c r="O85" s="45"/>
      <c r="P85" s="44"/>
      <c r="Q85" s="45"/>
      <c r="R85" s="45"/>
      <c r="S85" s="44"/>
      <c r="T85" s="45"/>
      <c r="U85" s="44"/>
      <c r="W85" s="74">
        <f t="shared" si="37"/>
        <v>0</v>
      </c>
      <c r="X85" s="75">
        <f t="shared" si="38"/>
        <v>0</v>
      </c>
      <c r="Y85" s="76" t="e">
        <f t="shared" si="39"/>
        <v>#DIV/0!</v>
      </c>
    </row>
    <row r="86" spans="1:25" ht="17" x14ac:dyDescent="0.2">
      <c r="A86" s="3" t="s">
        <v>88</v>
      </c>
      <c r="B86" s="2" t="s">
        <v>58</v>
      </c>
      <c r="C86" s="29">
        <v>37580</v>
      </c>
      <c r="D86" s="29">
        <v>475</v>
      </c>
      <c r="E86" s="29">
        <v>36955</v>
      </c>
      <c r="F86" s="29">
        <v>95</v>
      </c>
      <c r="G86" s="29">
        <f t="shared" ref="G86:G121" si="40">D86+(F86/2)</f>
        <v>522.5</v>
      </c>
      <c r="H86" s="54">
        <f t="shared" ref="H86:H121" si="41">D86/C86</f>
        <v>1.2639701969132517E-2</v>
      </c>
      <c r="I86" s="29">
        <f t="shared" ref="I86:I120" si="42">E86+(F86/2)</f>
        <v>37002.5</v>
      </c>
      <c r="J86" s="22">
        <f t="shared" ref="J86:J121" si="43">I86/C86</f>
        <v>0.98463278339542315</v>
      </c>
      <c r="K86" s="29">
        <v>43600</v>
      </c>
      <c r="L86" s="29">
        <v>625</v>
      </c>
      <c r="M86" s="29">
        <v>42725</v>
      </c>
      <c r="N86" s="29">
        <v>180</v>
      </c>
      <c r="O86" s="29">
        <f t="shared" ref="O86:O121" si="44">L86+(N86/2)</f>
        <v>715</v>
      </c>
      <c r="P86" s="22">
        <f t="shared" ref="P86:P121" si="45">O86/K86</f>
        <v>1.639908256880734E-2</v>
      </c>
      <c r="Q86" s="29">
        <f t="shared" ref="Q86:Q121" si="46">M86+(N86/2)</f>
        <v>42815</v>
      </c>
      <c r="R86" s="22">
        <f t="shared" ref="R86:R121" si="47">Q86/K86</f>
        <v>0.98199541284403669</v>
      </c>
      <c r="S86" s="22">
        <f t="shared" ref="S86:S121" si="48">P86-H86</f>
        <v>3.7593805996748234E-3</v>
      </c>
      <c r="T86" s="29">
        <f t="shared" ref="T86:T121" si="49">O86-G86</f>
        <v>192.5</v>
      </c>
      <c r="U86" s="22">
        <f t="shared" ref="U86:U121" si="50">T86/G86</f>
        <v>0.36842105263157893</v>
      </c>
      <c r="W86" s="64">
        <f t="shared" si="37"/>
        <v>-2.6373705513864643E-3</v>
      </c>
      <c r="X86" s="83">
        <f t="shared" si="38"/>
        <v>5812.5</v>
      </c>
      <c r="Y86" s="66">
        <f t="shared" si="39"/>
        <v>0.15708398081210728</v>
      </c>
    </row>
    <row r="87" spans="1:25" ht="17" x14ac:dyDescent="0.2">
      <c r="A87" s="3" t="s">
        <v>88</v>
      </c>
      <c r="B87" s="2" t="s">
        <v>59</v>
      </c>
      <c r="C87" s="29">
        <v>52255</v>
      </c>
      <c r="D87" s="29">
        <v>480</v>
      </c>
      <c r="E87" s="29">
        <v>51580</v>
      </c>
      <c r="F87" s="29">
        <v>145</v>
      </c>
      <c r="G87" s="29">
        <f t="shared" si="40"/>
        <v>552.5</v>
      </c>
      <c r="H87" s="54">
        <f t="shared" si="41"/>
        <v>9.1857238541766337E-3</v>
      </c>
      <c r="I87" s="29">
        <f t="shared" si="42"/>
        <v>51652.5</v>
      </c>
      <c r="J87" s="22">
        <f t="shared" si="43"/>
        <v>0.98847000287053866</v>
      </c>
      <c r="K87" s="32">
        <v>70375</v>
      </c>
      <c r="L87" s="32">
        <v>810</v>
      </c>
      <c r="M87" s="32">
        <v>69085</v>
      </c>
      <c r="N87" s="32">
        <v>330</v>
      </c>
      <c r="O87" s="32">
        <f t="shared" si="44"/>
        <v>975</v>
      </c>
      <c r="P87" s="23">
        <f t="shared" si="45"/>
        <v>1.3854351687388987E-2</v>
      </c>
      <c r="Q87" s="32">
        <f t="shared" si="46"/>
        <v>69250</v>
      </c>
      <c r="R87" s="23">
        <f t="shared" si="47"/>
        <v>0.98401420959147423</v>
      </c>
      <c r="S87" s="22">
        <f t="shared" si="48"/>
        <v>4.6686278332123531E-3</v>
      </c>
      <c r="T87" s="29">
        <f t="shared" si="49"/>
        <v>422.5</v>
      </c>
      <c r="U87" s="22">
        <f t="shared" si="50"/>
        <v>0.76470588235294112</v>
      </c>
      <c r="W87" s="67">
        <f t="shared" si="37"/>
        <v>-4.4557932790644239E-3</v>
      </c>
      <c r="X87" s="79">
        <f t="shared" si="38"/>
        <v>17597.5</v>
      </c>
      <c r="Y87" s="69">
        <f t="shared" si="39"/>
        <v>0.34069018924543826</v>
      </c>
    </row>
    <row r="88" spans="1:25" ht="17" x14ac:dyDescent="0.2">
      <c r="A88" s="3" t="s">
        <v>88</v>
      </c>
      <c r="B88" s="2" t="s">
        <v>60</v>
      </c>
      <c r="C88" s="29">
        <v>103205</v>
      </c>
      <c r="D88" s="29">
        <v>1290</v>
      </c>
      <c r="E88" s="29">
        <v>101600</v>
      </c>
      <c r="F88" s="29">
        <v>300</v>
      </c>
      <c r="G88" s="29">
        <f t="shared" si="40"/>
        <v>1440</v>
      </c>
      <c r="H88" s="54">
        <f t="shared" si="41"/>
        <v>1.2499394409185601E-2</v>
      </c>
      <c r="I88" s="29">
        <f t="shared" si="42"/>
        <v>101750</v>
      </c>
      <c r="J88" s="22">
        <f t="shared" si="43"/>
        <v>0.98590184584080232</v>
      </c>
      <c r="K88" s="29">
        <v>127440</v>
      </c>
      <c r="L88" s="29">
        <v>2745</v>
      </c>
      <c r="M88" s="29">
        <v>122510</v>
      </c>
      <c r="N88" s="29">
        <v>1880</v>
      </c>
      <c r="O88" s="29">
        <f t="shared" si="44"/>
        <v>3685</v>
      </c>
      <c r="P88" s="22">
        <f t="shared" si="45"/>
        <v>2.8915568110483365E-2</v>
      </c>
      <c r="Q88" s="29">
        <f t="shared" si="46"/>
        <v>123450</v>
      </c>
      <c r="R88" s="22">
        <f t="shared" si="47"/>
        <v>0.96869114877589457</v>
      </c>
      <c r="S88" s="22">
        <f t="shared" si="48"/>
        <v>1.6416173701297762E-2</v>
      </c>
      <c r="T88" s="29">
        <f t="shared" si="49"/>
        <v>2245</v>
      </c>
      <c r="U88" s="22">
        <f t="shared" si="50"/>
        <v>1.5590277777777777</v>
      </c>
      <c r="W88" s="64">
        <f t="shared" si="37"/>
        <v>-1.7210697064907743E-2</v>
      </c>
      <c r="X88" s="83">
        <f t="shared" si="38"/>
        <v>21700</v>
      </c>
      <c r="Y88" s="66">
        <f t="shared" si="39"/>
        <v>0.21326781326781327</v>
      </c>
    </row>
    <row r="89" spans="1:25" ht="17" x14ac:dyDescent="0.2">
      <c r="A89" s="3" t="s">
        <v>88</v>
      </c>
      <c r="B89" s="2" t="s">
        <v>61</v>
      </c>
      <c r="C89" s="29">
        <v>109420</v>
      </c>
      <c r="D89" s="29">
        <v>2755</v>
      </c>
      <c r="E89" s="29">
        <v>106135</v>
      </c>
      <c r="F89" s="29">
        <v>485</v>
      </c>
      <c r="G89" s="29">
        <f t="shared" si="40"/>
        <v>2997.5</v>
      </c>
      <c r="H89" s="54">
        <f t="shared" si="41"/>
        <v>2.5178212392615609E-2</v>
      </c>
      <c r="I89" s="29">
        <f t="shared" si="42"/>
        <v>106377.5</v>
      </c>
      <c r="J89" s="22">
        <f t="shared" si="43"/>
        <v>0.97219429720343631</v>
      </c>
      <c r="K89" s="32">
        <v>169125</v>
      </c>
      <c r="L89" s="32">
        <v>6580</v>
      </c>
      <c r="M89" s="32">
        <v>158535</v>
      </c>
      <c r="N89" s="32">
        <v>3515</v>
      </c>
      <c r="O89" s="32">
        <f t="shared" si="44"/>
        <v>8337.5</v>
      </c>
      <c r="P89" s="23">
        <f t="shared" si="45"/>
        <v>4.9297856614929789E-2</v>
      </c>
      <c r="Q89" s="32">
        <f t="shared" si="46"/>
        <v>160292.5</v>
      </c>
      <c r="R89" s="23">
        <f t="shared" si="47"/>
        <v>0.94777531411677751</v>
      </c>
      <c r="S89" s="22">
        <f t="shared" si="48"/>
        <v>2.411964422231418E-2</v>
      </c>
      <c r="T89" s="29">
        <f t="shared" si="49"/>
        <v>5340</v>
      </c>
      <c r="U89" s="22">
        <f t="shared" si="50"/>
        <v>1.7814845704753961</v>
      </c>
      <c r="W89" s="67">
        <f t="shared" si="37"/>
        <v>-2.4418983086658796E-2</v>
      </c>
      <c r="X89" s="79">
        <f t="shared" si="38"/>
        <v>53915</v>
      </c>
      <c r="Y89" s="69">
        <f t="shared" si="39"/>
        <v>0.50682710159573219</v>
      </c>
    </row>
    <row r="90" spans="1:25" ht="17" x14ac:dyDescent="0.2">
      <c r="A90" s="3" t="s">
        <v>88</v>
      </c>
      <c r="B90" s="2" t="s">
        <v>62</v>
      </c>
      <c r="C90" s="29">
        <v>42600</v>
      </c>
      <c r="D90" s="29">
        <v>2050</v>
      </c>
      <c r="E90" s="29">
        <v>39965</v>
      </c>
      <c r="F90" s="29">
        <v>175</v>
      </c>
      <c r="G90" s="29">
        <f t="shared" si="40"/>
        <v>2137.5</v>
      </c>
      <c r="H90" s="54">
        <f t="shared" si="41"/>
        <v>4.8122065727699531E-2</v>
      </c>
      <c r="I90" s="29">
        <f t="shared" si="42"/>
        <v>40052.5</v>
      </c>
      <c r="J90" s="22">
        <f t="shared" si="43"/>
        <v>0.9401995305164319</v>
      </c>
      <c r="K90" s="29">
        <v>55065</v>
      </c>
      <c r="L90" s="29">
        <v>2220</v>
      </c>
      <c r="M90" s="29">
        <v>52180</v>
      </c>
      <c r="N90" s="29">
        <v>540</v>
      </c>
      <c r="O90" s="29">
        <f t="shared" si="44"/>
        <v>2490</v>
      </c>
      <c r="P90" s="22">
        <f t="shared" si="45"/>
        <v>4.5219286298011439E-2</v>
      </c>
      <c r="Q90" s="29">
        <f t="shared" si="46"/>
        <v>52450</v>
      </c>
      <c r="R90" s="22">
        <f t="shared" si="47"/>
        <v>0.95251066920911653</v>
      </c>
      <c r="S90" s="22">
        <f t="shared" si="48"/>
        <v>-2.9027794296880918E-3</v>
      </c>
      <c r="T90" s="29">
        <f t="shared" si="49"/>
        <v>352.5</v>
      </c>
      <c r="U90" s="22">
        <f t="shared" si="50"/>
        <v>0.1649122807017544</v>
      </c>
      <c r="W90" s="64">
        <f t="shared" si="37"/>
        <v>1.2311138692684631E-2</v>
      </c>
      <c r="X90" s="83">
        <f t="shared" si="38"/>
        <v>12397.5</v>
      </c>
      <c r="Y90" s="66">
        <f t="shared" si="39"/>
        <v>0.3095312402471756</v>
      </c>
    </row>
    <row r="91" spans="1:25" ht="17" x14ac:dyDescent="0.2">
      <c r="A91" s="3" t="s">
        <v>88</v>
      </c>
      <c r="B91" s="2" t="s">
        <v>63</v>
      </c>
      <c r="C91" s="29">
        <v>38285</v>
      </c>
      <c r="D91" s="29">
        <v>540</v>
      </c>
      <c r="E91" s="29">
        <v>37695</v>
      </c>
      <c r="F91" s="29">
        <v>50</v>
      </c>
      <c r="G91" s="29">
        <f t="shared" si="40"/>
        <v>565</v>
      </c>
      <c r="H91" s="54">
        <f t="shared" si="41"/>
        <v>1.4104740760088807E-2</v>
      </c>
      <c r="I91" s="29">
        <f t="shared" si="42"/>
        <v>37720</v>
      </c>
      <c r="J91" s="22">
        <f t="shared" si="43"/>
        <v>0.98524226198249965</v>
      </c>
      <c r="K91" s="32">
        <v>58380</v>
      </c>
      <c r="L91" s="32">
        <v>1125</v>
      </c>
      <c r="M91" s="32">
        <v>56825</v>
      </c>
      <c r="N91" s="32">
        <v>330</v>
      </c>
      <c r="O91" s="32">
        <f t="shared" si="44"/>
        <v>1290</v>
      </c>
      <c r="P91" s="23">
        <f t="shared" si="45"/>
        <v>2.2096608427543678E-2</v>
      </c>
      <c r="Q91" s="32">
        <f t="shared" si="46"/>
        <v>56990</v>
      </c>
      <c r="R91" s="23">
        <f t="shared" si="47"/>
        <v>0.97619047619047616</v>
      </c>
      <c r="S91" s="22">
        <f t="shared" si="48"/>
        <v>7.9918676674548706E-3</v>
      </c>
      <c r="T91" s="29">
        <f t="shared" si="49"/>
        <v>725</v>
      </c>
      <c r="U91" s="22">
        <f t="shared" si="50"/>
        <v>1.2831858407079646</v>
      </c>
      <c r="W91" s="67">
        <f t="shared" si="37"/>
        <v>-9.0517857920234812E-3</v>
      </c>
      <c r="X91" s="79">
        <f t="shared" si="38"/>
        <v>19270</v>
      </c>
      <c r="Y91" s="69">
        <f t="shared" si="39"/>
        <v>0.51086956521739135</v>
      </c>
    </row>
    <row r="92" spans="1:25" x14ac:dyDescent="0.2">
      <c r="A92" s="20" t="s">
        <v>95</v>
      </c>
      <c r="B92" s="20" t="s">
        <v>0</v>
      </c>
      <c r="C92" s="31">
        <f>SUM(C86:C91)</f>
        <v>383345</v>
      </c>
      <c r="D92" s="31">
        <f>SUM(D86:D91)</f>
        <v>7590</v>
      </c>
      <c r="E92" s="31">
        <f>SUM(E86:E91)</f>
        <v>373930</v>
      </c>
      <c r="F92" s="31">
        <f>SUM(F86:F91)</f>
        <v>1250</v>
      </c>
      <c r="G92" s="31">
        <f t="shared" si="40"/>
        <v>8215</v>
      </c>
      <c r="H92" s="39">
        <f t="shared" si="41"/>
        <v>1.9799397409644055E-2</v>
      </c>
      <c r="I92" s="31">
        <f t="shared" si="42"/>
        <v>374555</v>
      </c>
      <c r="J92" s="39">
        <f t="shared" si="43"/>
        <v>0.97707026307894973</v>
      </c>
      <c r="K92" s="35">
        <f>SUM(K86:K91)</f>
        <v>523985</v>
      </c>
      <c r="L92" s="35">
        <f>SUM(L86:L91)</f>
        <v>14105</v>
      </c>
      <c r="M92" s="35">
        <f>SUM(M86:M91)</f>
        <v>501860</v>
      </c>
      <c r="N92" s="35">
        <f>SUM(N86:N91)</f>
        <v>6775</v>
      </c>
      <c r="O92" s="35">
        <f t="shared" si="44"/>
        <v>17492.5</v>
      </c>
      <c r="P92" s="38">
        <f t="shared" si="45"/>
        <v>3.3383589224882389E-2</v>
      </c>
      <c r="Q92" s="35">
        <f t="shared" si="46"/>
        <v>505247.5</v>
      </c>
      <c r="R92" s="38">
        <f t="shared" si="47"/>
        <v>0.96424038856074124</v>
      </c>
      <c r="S92" s="27">
        <f t="shared" si="48"/>
        <v>1.3584191815238334E-2</v>
      </c>
      <c r="T92" s="36">
        <f t="shared" si="49"/>
        <v>9277.5</v>
      </c>
      <c r="U92" s="27">
        <f t="shared" si="50"/>
        <v>1.1293365794278758</v>
      </c>
      <c r="W92" s="70">
        <f t="shared" si="37"/>
        <v>-1.2829874518208495E-2</v>
      </c>
      <c r="X92" s="73">
        <f t="shared" si="38"/>
        <v>130692.5</v>
      </c>
      <c r="Y92" s="72">
        <f t="shared" si="39"/>
        <v>0.34892739384069094</v>
      </c>
    </row>
    <row r="93" spans="1:25" ht="17" x14ac:dyDescent="0.2">
      <c r="A93" s="3" t="s">
        <v>89</v>
      </c>
      <c r="B93" s="2" t="s">
        <v>64</v>
      </c>
      <c r="C93" s="29">
        <v>32355</v>
      </c>
      <c r="D93" s="29">
        <v>490</v>
      </c>
      <c r="E93" s="29">
        <v>31800</v>
      </c>
      <c r="F93" s="29">
        <v>60</v>
      </c>
      <c r="G93" s="29">
        <f t="shared" si="40"/>
        <v>520</v>
      </c>
      <c r="H93" s="25">
        <f t="shared" si="41"/>
        <v>1.5144490805130582E-2</v>
      </c>
      <c r="I93" s="29">
        <f t="shared" si="42"/>
        <v>31830</v>
      </c>
      <c r="J93" s="22">
        <f t="shared" si="43"/>
        <v>0.98377375985164583</v>
      </c>
      <c r="K93" s="32">
        <v>35815</v>
      </c>
      <c r="L93" s="32">
        <v>600</v>
      </c>
      <c r="M93" s="32">
        <v>35110</v>
      </c>
      <c r="N93" s="32">
        <v>90</v>
      </c>
      <c r="O93" s="32">
        <f t="shared" si="44"/>
        <v>645</v>
      </c>
      <c r="P93" s="23">
        <f t="shared" si="45"/>
        <v>1.8009214016473544E-2</v>
      </c>
      <c r="Q93" s="32">
        <f t="shared" si="46"/>
        <v>35155</v>
      </c>
      <c r="R93" s="23">
        <f t="shared" si="47"/>
        <v>0.98157196705291083</v>
      </c>
      <c r="S93" s="22">
        <f t="shared" si="48"/>
        <v>2.8647232113429618E-3</v>
      </c>
      <c r="T93" s="29">
        <f t="shared" si="49"/>
        <v>125</v>
      </c>
      <c r="U93" s="22">
        <f t="shared" si="50"/>
        <v>0.24038461538461539</v>
      </c>
      <c r="W93" s="67">
        <f t="shared" si="37"/>
        <v>-2.2017927987350028E-3</v>
      </c>
      <c r="X93" s="79">
        <f t="shared" si="38"/>
        <v>3325</v>
      </c>
      <c r="Y93" s="69">
        <f t="shared" si="39"/>
        <v>0.10446120012566761</v>
      </c>
    </row>
    <row r="94" spans="1:25" ht="17" x14ac:dyDescent="0.2">
      <c r="A94" s="3" t="s">
        <v>89</v>
      </c>
      <c r="B94" s="2" t="s">
        <v>65</v>
      </c>
      <c r="C94" s="29">
        <v>28225</v>
      </c>
      <c r="D94" s="29">
        <v>5535</v>
      </c>
      <c r="E94" s="29">
        <v>22465</v>
      </c>
      <c r="F94" s="29">
        <v>220</v>
      </c>
      <c r="G94" s="29">
        <f t="shared" si="40"/>
        <v>5645</v>
      </c>
      <c r="H94" s="25">
        <f t="shared" si="41"/>
        <v>0.19610274579273693</v>
      </c>
      <c r="I94" s="29">
        <f t="shared" si="42"/>
        <v>22575</v>
      </c>
      <c r="J94" s="22">
        <f t="shared" si="43"/>
        <v>0.79982285208148807</v>
      </c>
      <c r="K94" s="29">
        <v>34435</v>
      </c>
      <c r="L94" s="29">
        <v>5595</v>
      </c>
      <c r="M94" s="29">
        <v>28410</v>
      </c>
      <c r="N94" s="29">
        <v>405</v>
      </c>
      <c r="O94" s="29">
        <f t="shared" si="44"/>
        <v>5797.5</v>
      </c>
      <c r="P94" s="22">
        <f t="shared" si="45"/>
        <v>0.16836067954116452</v>
      </c>
      <c r="Q94" s="29">
        <f t="shared" si="46"/>
        <v>28612.5</v>
      </c>
      <c r="R94" s="22">
        <f t="shared" si="47"/>
        <v>0.83091331494119358</v>
      </c>
      <c r="S94" s="22">
        <f t="shared" si="48"/>
        <v>-2.7742066251572411E-2</v>
      </c>
      <c r="T94" s="29">
        <f t="shared" si="49"/>
        <v>152.5</v>
      </c>
      <c r="U94" s="22">
        <f t="shared" si="50"/>
        <v>2.7015057573073518E-2</v>
      </c>
      <c r="W94" s="64">
        <f t="shared" si="37"/>
        <v>3.1090462859705514E-2</v>
      </c>
      <c r="X94" s="83">
        <f t="shared" si="38"/>
        <v>6037.5</v>
      </c>
      <c r="Y94" s="66">
        <f t="shared" si="39"/>
        <v>0.26744186046511625</v>
      </c>
    </row>
    <row r="95" spans="1:25" ht="17" x14ac:dyDescent="0.2">
      <c r="A95" s="3" t="s">
        <v>89</v>
      </c>
      <c r="B95" s="2" t="s">
        <v>66</v>
      </c>
      <c r="C95" s="29">
        <v>80800</v>
      </c>
      <c r="D95" s="29">
        <v>6240</v>
      </c>
      <c r="E95" s="29">
        <v>74085</v>
      </c>
      <c r="F95" s="29">
        <v>420</v>
      </c>
      <c r="G95" s="29">
        <f t="shared" si="40"/>
        <v>6450</v>
      </c>
      <c r="H95" s="25">
        <f t="shared" si="41"/>
        <v>7.7227722772277227E-2</v>
      </c>
      <c r="I95" s="29">
        <f t="shared" si="42"/>
        <v>74295</v>
      </c>
      <c r="J95" s="22">
        <f t="shared" si="43"/>
        <v>0.9194925742574257</v>
      </c>
      <c r="K95" s="32">
        <v>101660</v>
      </c>
      <c r="L95" s="32">
        <v>7685</v>
      </c>
      <c r="M95" s="32">
        <v>90675</v>
      </c>
      <c r="N95" s="32">
        <v>2890</v>
      </c>
      <c r="O95" s="32">
        <f t="shared" si="44"/>
        <v>9130</v>
      </c>
      <c r="P95" s="23">
        <f t="shared" si="45"/>
        <v>8.98091678142829E-2</v>
      </c>
      <c r="Q95" s="32">
        <f t="shared" si="46"/>
        <v>92120</v>
      </c>
      <c r="R95" s="23">
        <f t="shared" si="47"/>
        <v>0.90615778083808773</v>
      </c>
      <c r="S95" s="22">
        <f t="shared" si="48"/>
        <v>1.2581445042005673E-2</v>
      </c>
      <c r="T95" s="29">
        <f t="shared" si="49"/>
        <v>2680</v>
      </c>
      <c r="U95" s="22">
        <f t="shared" si="50"/>
        <v>0.41550387596899224</v>
      </c>
      <c r="W95" s="67">
        <f t="shared" si="37"/>
        <v>-1.3334793419337965E-2</v>
      </c>
      <c r="X95" s="79">
        <f t="shared" si="38"/>
        <v>17825</v>
      </c>
      <c r="Y95" s="69">
        <f t="shared" si="39"/>
        <v>0.23992193283531865</v>
      </c>
    </row>
    <row r="96" spans="1:25" ht="17" x14ac:dyDescent="0.2">
      <c r="A96" s="3" t="s">
        <v>89</v>
      </c>
      <c r="B96" s="2" t="s">
        <v>67</v>
      </c>
      <c r="C96" s="29">
        <v>88750</v>
      </c>
      <c r="D96" s="29">
        <v>2075</v>
      </c>
      <c r="E96" s="29">
        <v>86375</v>
      </c>
      <c r="F96" s="29">
        <v>285</v>
      </c>
      <c r="G96" s="29">
        <f t="shared" si="40"/>
        <v>2217.5</v>
      </c>
      <c r="H96" s="25">
        <f t="shared" si="41"/>
        <v>2.3380281690140847E-2</v>
      </c>
      <c r="I96" s="29">
        <f t="shared" si="42"/>
        <v>86517.5</v>
      </c>
      <c r="J96" s="22">
        <f t="shared" si="43"/>
        <v>0.97484507042253521</v>
      </c>
      <c r="K96" s="29">
        <v>139180</v>
      </c>
      <c r="L96" s="29">
        <v>3620</v>
      </c>
      <c r="M96" s="29">
        <v>133925</v>
      </c>
      <c r="N96" s="29">
        <v>1355</v>
      </c>
      <c r="O96" s="29">
        <f t="shared" si="44"/>
        <v>4297.5</v>
      </c>
      <c r="P96" s="22">
        <f t="shared" si="45"/>
        <v>3.0877281218565887E-2</v>
      </c>
      <c r="Q96" s="29">
        <f t="shared" si="46"/>
        <v>134602.5</v>
      </c>
      <c r="R96" s="22">
        <f t="shared" si="47"/>
        <v>0.96711093547923555</v>
      </c>
      <c r="S96" s="22">
        <f t="shared" si="48"/>
        <v>7.4969995284250406E-3</v>
      </c>
      <c r="T96" s="29">
        <f t="shared" si="49"/>
        <v>2080</v>
      </c>
      <c r="U96" s="22">
        <f t="shared" si="50"/>
        <v>0.93799323562570458</v>
      </c>
      <c r="W96" s="64">
        <f t="shared" si="37"/>
        <v>-7.7341349432996642E-3</v>
      </c>
      <c r="X96" s="83">
        <f t="shared" si="38"/>
        <v>48085</v>
      </c>
      <c r="Y96" s="66">
        <f t="shared" si="39"/>
        <v>0.55578351200624154</v>
      </c>
    </row>
    <row r="97" spans="1:25" ht="17" x14ac:dyDescent="0.2">
      <c r="A97" s="3" t="s">
        <v>89</v>
      </c>
      <c r="B97" s="2" t="s">
        <v>68</v>
      </c>
      <c r="C97" s="29">
        <v>37705</v>
      </c>
      <c r="D97" s="29">
        <v>2725</v>
      </c>
      <c r="E97" s="29">
        <v>34785</v>
      </c>
      <c r="F97" s="29">
        <v>165</v>
      </c>
      <c r="G97" s="29">
        <f t="shared" si="40"/>
        <v>2807.5</v>
      </c>
      <c r="H97" s="25">
        <f t="shared" si="41"/>
        <v>7.227158201829996E-2</v>
      </c>
      <c r="I97" s="29">
        <f t="shared" si="42"/>
        <v>34867.5</v>
      </c>
      <c r="J97" s="22">
        <f t="shared" si="43"/>
        <v>0.92474472881580694</v>
      </c>
      <c r="K97" s="32">
        <v>50425</v>
      </c>
      <c r="L97" s="32">
        <v>3625</v>
      </c>
      <c r="M97" s="32">
        <v>46330</v>
      </c>
      <c r="N97" s="32">
        <v>440</v>
      </c>
      <c r="O97" s="32">
        <f t="shared" si="44"/>
        <v>3845</v>
      </c>
      <c r="P97" s="23">
        <f t="shared" si="45"/>
        <v>7.6251859196826977E-2</v>
      </c>
      <c r="Q97" s="32">
        <f t="shared" si="46"/>
        <v>46550</v>
      </c>
      <c r="R97" s="23">
        <f t="shared" si="47"/>
        <v>0.92315319781854244</v>
      </c>
      <c r="S97" s="22">
        <f t="shared" si="48"/>
        <v>3.9802771785270169E-3</v>
      </c>
      <c r="T97" s="29">
        <f t="shared" si="49"/>
        <v>1037.5</v>
      </c>
      <c r="U97" s="22">
        <f t="shared" si="50"/>
        <v>0.36954585930543188</v>
      </c>
      <c r="W97" s="67">
        <f t="shared" si="37"/>
        <v>-1.5915309972645009E-3</v>
      </c>
      <c r="X97" s="79">
        <f t="shared" si="38"/>
        <v>11682.5</v>
      </c>
      <c r="Y97" s="69">
        <f t="shared" si="39"/>
        <v>0.33505413350541335</v>
      </c>
    </row>
    <row r="98" spans="1:25" ht="17" x14ac:dyDescent="0.2">
      <c r="A98" s="3" t="s">
        <v>89</v>
      </c>
      <c r="B98" s="2" t="s">
        <v>69</v>
      </c>
      <c r="C98" s="29">
        <v>30460</v>
      </c>
      <c r="D98" s="29">
        <v>3565</v>
      </c>
      <c r="E98" s="29">
        <v>26640</v>
      </c>
      <c r="F98" s="29">
        <v>245</v>
      </c>
      <c r="G98" s="29">
        <f t="shared" si="40"/>
        <v>3687.5</v>
      </c>
      <c r="H98" s="25">
        <f t="shared" si="41"/>
        <v>0.1170387393302692</v>
      </c>
      <c r="I98" s="29">
        <f t="shared" si="42"/>
        <v>26762.5</v>
      </c>
      <c r="J98" s="22">
        <f t="shared" si="43"/>
        <v>0.87861129349967171</v>
      </c>
      <c r="K98" s="29">
        <v>46660</v>
      </c>
      <c r="L98" s="29">
        <v>4330</v>
      </c>
      <c r="M98" s="29">
        <v>41695</v>
      </c>
      <c r="N98" s="29">
        <v>600</v>
      </c>
      <c r="O98" s="29">
        <f t="shared" si="44"/>
        <v>4630</v>
      </c>
      <c r="P98" s="22">
        <f t="shared" si="45"/>
        <v>9.9228461208744109E-2</v>
      </c>
      <c r="Q98" s="29">
        <f t="shared" si="46"/>
        <v>41995</v>
      </c>
      <c r="R98" s="22">
        <f t="shared" si="47"/>
        <v>0.90002143163309045</v>
      </c>
      <c r="S98" s="22">
        <f t="shared" si="48"/>
        <v>-1.7810278121525094E-2</v>
      </c>
      <c r="T98" s="29">
        <f t="shared" si="49"/>
        <v>942.5</v>
      </c>
      <c r="U98" s="22">
        <f t="shared" si="50"/>
        <v>0.25559322033898307</v>
      </c>
      <c r="W98" s="64">
        <f t="shared" si="37"/>
        <v>2.1410138133418744E-2</v>
      </c>
      <c r="X98" s="83">
        <f t="shared" si="38"/>
        <v>15232.5</v>
      </c>
      <c r="Y98" s="66">
        <f t="shared" si="39"/>
        <v>0.56917328351237739</v>
      </c>
    </row>
    <row r="99" spans="1:25" ht="17" x14ac:dyDescent="0.2">
      <c r="A99" s="3" t="s">
        <v>89</v>
      </c>
      <c r="B99" s="2" t="s">
        <v>70</v>
      </c>
      <c r="C99" s="29">
        <v>129115</v>
      </c>
      <c r="D99" s="29">
        <v>7970</v>
      </c>
      <c r="E99" s="29">
        <v>119335</v>
      </c>
      <c r="F99" s="29">
        <v>1345</v>
      </c>
      <c r="G99" s="29">
        <f t="shared" si="40"/>
        <v>8642.5</v>
      </c>
      <c r="H99" s="25">
        <f t="shared" si="41"/>
        <v>6.1727916973240912E-2</v>
      </c>
      <c r="I99" s="29">
        <f t="shared" si="42"/>
        <v>120007.5</v>
      </c>
      <c r="J99" s="22">
        <f t="shared" si="43"/>
        <v>0.92946210742361457</v>
      </c>
      <c r="K99" s="32">
        <v>161370</v>
      </c>
      <c r="L99" s="32">
        <v>13570</v>
      </c>
      <c r="M99" s="32">
        <v>141730</v>
      </c>
      <c r="N99" s="32">
        <v>4915</v>
      </c>
      <c r="O99" s="32">
        <f t="shared" si="44"/>
        <v>16027.5</v>
      </c>
      <c r="P99" s="23">
        <f t="shared" si="45"/>
        <v>9.9321435211005768E-2</v>
      </c>
      <c r="Q99" s="32">
        <f t="shared" si="46"/>
        <v>144187.5</v>
      </c>
      <c r="R99" s="23">
        <f t="shared" si="47"/>
        <v>0.89352110057631529</v>
      </c>
      <c r="S99" s="22">
        <f t="shared" si="48"/>
        <v>3.7593518237764856E-2</v>
      </c>
      <c r="T99" s="29">
        <f t="shared" si="49"/>
        <v>7385</v>
      </c>
      <c r="U99" s="22">
        <f t="shared" si="50"/>
        <v>0.85449811975701473</v>
      </c>
      <c r="W99" s="67">
        <f t="shared" si="37"/>
        <v>-3.5941006847299284E-2</v>
      </c>
      <c r="X99" s="79">
        <f t="shared" si="38"/>
        <v>24180</v>
      </c>
      <c r="Y99" s="69">
        <f t="shared" si="39"/>
        <v>0.2014874070370602</v>
      </c>
    </row>
    <row r="100" spans="1:25" ht="17" x14ac:dyDescent="0.2">
      <c r="A100" s="3" t="s">
        <v>89</v>
      </c>
      <c r="B100" s="2" t="s">
        <v>71</v>
      </c>
      <c r="C100" s="29">
        <v>27110</v>
      </c>
      <c r="D100" s="29">
        <v>520</v>
      </c>
      <c r="E100" s="29">
        <v>26425</v>
      </c>
      <c r="F100" s="29">
        <v>155</v>
      </c>
      <c r="G100" s="29">
        <f t="shared" si="40"/>
        <v>597.5</v>
      </c>
      <c r="H100" s="25">
        <f t="shared" si="41"/>
        <v>1.9181113980081151E-2</v>
      </c>
      <c r="I100" s="29">
        <f t="shared" si="42"/>
        <v>26502.5</v>
      </c>
      <c r="J100" s="22">
        <f t="shared" si="43"/>
        <v>0.97759129472519368</v>
      </c>
      <c r="K100" s="29">
        <v>61040</v>
      </c>
      <c r="L100" s="29">
        <v>2205</v>
      </c>
      <c r="M100" s="29">
        <v>57785</v>
      </c>
      <c r="N100" s="29">
        <v>880</v>
      </c>
      <c r="O100" s="29">
        <f t="shared" si="44"/>
        <v>2645</v>
      </c>
      <c r="P100" s="22">
        <f t="shared" si="45"/>
        <v>4.3332241153342069E-2</v>
      </c>
      <c r="Q100" s="29">
        <f t="shared" si="46"/>
        <v>58225</v>
      </c>
      <c r="R100" s="22">
        <f t="shared" si="47"/>
        <v>0.95388269986893837</v>
      </c>
      <c r="S100" s="22">
        <f t="shared" si="48"/>
        <v>2.4151127173260917E-2</v>
      </c>
      <c r="T100" s="29">
        <f t="shared" si="49"/>
        <v>2047.5</v>
      </c>
      <c r="U100" s="22">
        <f t="shared" si="50"/>
        <v>3.4267782426778242</v>
      </c>
      <c r="W100" s="64">
        <f t="shared" si="37"/>
        <v>-2.3708594856255316E-2</v>
      </c>
      <c r="X100" s="83">
        <f t="shared" si="38"/>
        <v>31722.5</v>
      </c>
      <c r="Y100" s="66">
        <f t="shared" si="39"/>
        <v>1.1969625507027639</v>
      </c>
    </row>
    <row r="101" spans="1:25" x14ac:dyDescent="0.2">
      <c r="A101" s="20" t="s">
        <v>96</v>
      </c>
      <c r="B101" s="20" t="s">
        <v>0</v>
      </c>
      <c r="C101" s="31">
        <f>SUM(C93:C100)</f>
        <v>454520</v>
      </c>
      <c r="D101" s="31">
        <f>SUM(D93:D100)</f>
        <v>29120</v>
      </c>
      <c r="E101" s="31">
        <f>SUM(E93:E100)</f>
        <v>421910</v>
      </c>
      <c r="F101" s="31">
        <f>SUM(F93:F100)</f>
        <v>2895</v>
      </c>
      <c r="G101" s="31">
        <f t="shared" si="40"/>
        <v>30567.5</v>
      </c>
      <c r="H101" s="39">
        <f t="shared" si="41"/>
        <v>6.4067587784915961E-2</v>
      </c>
      <c r="I101" s="31">
        <f t="shared" si="42"/>
        <v>423357.5</v>
      </c>
      <c r="J101" s="39">
        <f t="shared" si="43"/>
        <v>0.93143866056499169</v>
      </c>
      <c r="K101" s="35">
        <f>SUM(K93:K100)</f>
        <v>630585</v>
      </c>
      <c r="L101" s="35">
        <f>SUM(L93:L100)</f>
        <v>41230</v>
      </c>
      <c r="M101" s="35">
        <f>SUM(M93:M100)</f>
        <v>575660</v>
      </c>
      <c r="N101" s="35">
        <f>SUM(N93:N100)</f>
        <v>11575</v>
      </c>
      <c r="O101" s="35">
        <f t="shared" si="44"/>
        <v>47017.5</v>
      </c>
      <c r="P101" s="38">
        <f t="shared" si="45"/>
        <v>7.4561716501343994E-2</v>
      </c>
      <c r="Q101" s="35">
        <f t="shared" si="46"/>
        <v>581447.5</v>
      </c>
      <c r="R101" s="38">
        <f t="shared" si="47"/>
        <v>0.92207632595129918</v>
      </c>
      <c r="S101" s="27">
        <f t="shared" si="48"/>
        <v>1.0494128716428033E-2</v>
      </c>
      <c r="T101" s="36">
        <f t="shared" si="49"/>
        <v>16450</v>
      </c>
      <c r="U101" s="27">
        <f t="shared" si="50"/>
        <v>0.53815326735912328</v>
      </c>
      <c r="W101" s="70">
        <f t="shared" si="37"/>
        <v>-9.3623346136925134E-3</v>
      </c>
      <c r="X101" s="73">
        <f t="shared" si="38"/>
        <v>158090</v>
      </c>
      <c r="Y101" s="72">
        <f t="shared" si="39"/>
        <v>0.37341962761968311</v>
      </c>
    </row>
    <row r="102" spans="1:25" ht="17" x14ac:dyDescent="0.2">
      <c r="A102" s="3" t="s">
        <v>113</v>
      </c>
      <c r="B102" s="2" t="s">
        <v>103</v>
      </c>
      <c r="C102" s="29">
        <v>14830</v>
      </c>
      <c r="D102" s="29">
        <v>160</v>
      </c>
      <c r="E102" s="29">
        <v>14635</v>
      </c>
      <c r="F102" s="29">
        <v>35</v>
      </c>
      <c r="G102" s="29">
        <f t="shared" si="40"/>
        <v>177.5</v>
      </c>
      <c r="H102" s="25">
        <f t="shared" si="41"/>
        <v>1.078894133513149E-2</v>
      </c>
      <c r="I102" s="29">
        <f t="shared" si="42"/>
        <v>14652.5</v>
      </c>
      <c r="J102" s="22">
        <f t="shared" si="43"/>
        <v>0.98803101820633854</v>
      </c>
      <c r="K102" s="29">
        <v>15565</v>
      </c>
      <c r="L102" s="29">
        <v>175</v>
      </c>
      <c r="M102" s="29">
        <v>15285</v>
      </c>
      <c r="N102" s="29">
        <v>60</v>
      </c>
      <c r="O102" s="29">
        <f t="shared" si="44"/>
        <v>205</v>
      </c>
      <c r="P102" s="22">
        <f t="shared" si="45"/>
        <v>1.3170575008030838E-2</v>
      </c>
      <c r="Q102" s="29">
        <f t="shared" si="46"/>
        <v>15315</v>
      </c>
      <c r="R102" s="22">
        <f t="shared" si="47"/>
        <v>0.98393832316093799</v>
      </c>
      <c r="S102" s="22">
        <f t="shared" si="48"/>
        <v>2.3816336728993484E-3</v>
      </c>
      <c r="T102" s="29">
        <f t="shared" si="49"/>
        <v>27.5</v>
      </c>
      <c r="U102" s="22">
        <f t="shared" si="50"/>
        <v>0.15492957746478872</v>
      </c>
      <c r="W102" s="64">
        <f t="shared" si="37"/>
        <v>-4.0926950454005517E-3</v>
      </c>
      <c r="X102" s="83">
        <f t="shared" si="38"/>
        <v>662.5</v>
      </c>
      <c r="Y102" s="66">
        <f t="shared" si="39"/>
        <v>4.5214127282033785E-2</v>
      </c>
    </row>
    <row r="103" spans="1:25" s="88" customFormat="1" ht="17" x14ac:dyDescent="0.2">
      <c r="A103" s="84" t="s">
        <v>114</v>
      </c>
      <c r="B103" s="85" t="s">
        <v>160</v>
      </c>
      <c r="C103" s="86">
        <f>308955</f>
        <v>308955</v>
      </c>
      <c r="D103" s="86">
        <v>39240</v>
      </c>
      <c r="E103" s="86">
        <v>256480</v>
      </c>
      <c r="F103" s="86">
        <v>10560</v>
      </c>
      <c r="G103" s="86">
        <f t="shared" si="40"/>
        <v>44520</v>
      </c>
      <c r="H103" s="87">
        <f t="shared" si="41"/>
        <v>0.1270087876875273</v>
      </c>
      <c r="I103" s="86">
        <f t="shared" si="42"/>
        <v>261760</v>
      </c>
      <c r="J103" s="54">
        <f t="shared" si="43"/>
        <v>0.84724312602158891</v>
      </c>
      <c r="K103" s="93">
        <f>431330-41145-25945</f>
        <v>364240</v>
      </c>
      <c r="L103" s="93">
        <f>56355-1635-2660</f>
        <v>52060</v>
      </c>
      <c r="M103" s="93">
        <f>337965-38390-22500</f>
        <v>277075</v>
      </c>
      <c r="N103" s="93">
        <f>29885-985-725</f>
        <v>28175</v>
      </c>
      <c r="O103" s="93">
        <f t="shared" si="44"/>
        <v>66147.5</v>
      </c>
      <c r="P103" s="94">
        <f t="shared" si="45"/>
        <v>0.18160416209092906</v>
      </c>
      <c r="Q103" s="93">
        <f t="shared" si="46"/>
        <v>291162.5</v>
      </c>
      <c r="R103" s="94">
        <f t="shared" si="47"/>
        <v>0.79936992093125414</v>
      </c>
      <c r="S103" s="54">
        <f t="shared" si="48"/>
        <v>5.4595374403401759E-2</v>
      </c>
      <c r="T103" s="86">
        <f t="shared" si="49"/>
        <v>21627.5</v>
      </c>
      <c r="U103" s="54">
        <f t="shared" si="50"/>
        <v>0.48579290206648695</v>
      </c>
      <c r="W103" s="95">
        <f t="shared" si="37"/>
        <v>-4.7873205090334769E-2</v>
      </c>
      <c r="X103" s="97">
        <f t="shared" si="38"/>
        <v>29402.5</v>
      </c>
      <c r="Y103" s="96">
        <f t="shared" si="39"/>
        <v>0.11232617665036675</v>
      </c>
    </row>
    <row r="104" spans="1:25" ht="17" x14ac:dyDescent="0.2">
      <c r="A104" s="3" t="s">
        <v>115</v>
      </c>
      <c r="B104" s="2" t="s">
        <v>104</v>
      </c>
      <c r="C104" s="29">
        <v>58060</v>
      </c>
      <c r="D104" s="29">
        <v>1905</v>
      </c>
      <c r="E104" s="29">
        <v>55955</v>
      </c>
      <c r="F104" s="29">
        <v>180</v>
      </c>
      <c r="G104" s="29">
        <f t="shared" si="40"/>
        <v>1995</v>
      </c>
      <c r="H104" s="25">
        <f t="shared" si="41"/>
        <v>3.2810885291078194E-2</v>
      </c>
      <c r="I104" s="29">
        <f t="shared" si="42"/>
        <v>56045</v>
      </c>
      <c r="J104" s="22">
        <f t="shared" si="43"/>
        <v>0.96529452290733719</v>
      </c>
      <c r="K104" s="29">
        <v>67830</v>
      </c>
      <c r="L104" s="29">
        <v>3085</v>
      </c>
      <c r="M104" s="29">
        <v>63935</v>
      </c>
      <c r="N104" s="29">
        <v>720</v>
      </c>
      <c r="O104" s="29">
        <f t="shared" si="44"/>
        <v>3445</v>
      </c>
      <c r="P104" s="22">
        <f t="shared" si="45"/>
        <v>5.0788736547250482E-2</v>
      </c>
      <c r="Q104" s="29">
        <f t="shared" si="46"/>
        <v>64295</v>
      </c>
      <c r="R104" s="22">
        <f t="shared" si="47"/>
        <v>0.94788441692466463</v>
      </c>
      <c r="S104" s="22">
        <f t="shared" si="48"/>
        <v>1.7977851256172288E-2</v>
      </c>
      <c r="T104" s="29">
        <f t="shared" si="49"/>
        <v>1450</v>
      </c>
      <c r="U104" s="22">
        <f t="shared" si="50"/>
        <v>0.72681704260651625</v>
      </c>
      <c r="W104" s="64">
        <f t="shared" si="37"/>
        <v>-1.7410105982672563E-2</v>
      </c>
      <c r="X104" s="83">
        <f t="shared" si="38"/>
        <v>8250</v>
      </c>
      <c r="Y104" s="66">
        <f t="shared" si="39"/>
        <v>0.14720314033366044</v>
      </c>
    </row>
    <row r="105" spans="1:25" ht="17" x14ac:dyDescent="0.2">
      <c r="A105" s="3" t="s">
        <v>116</v>
      </c>
      <c r="B105" s="2" t="s">
        <v>105</v>
      </c>
      <c r="C105" s="29">
        <v>99630</v>
      </c>
      <c r="D105" s="29">
        <v>4195</v>
      </c>
      <c r="E105" s="29">
        <v>94875</v>
      </c>
      <c r="F105" s="29">
        <v>515</v>
      </c>
      <c r="G105" s="29">
        <f t="shared" si="40"/>
        <v>4452.5</v>
      </c>
      <c r="H105" s="25">
        <f t="shared" si="41"/>
        <v>4.2105791428284654E-2</v>
      </c>
      <c r="I105" s="29">
        <f t="shared" si="42"/>
        <v>95132.5</v>
      </c>
      <c r="J105" s="22">
        <f t="shared" si="43"/>
        <v>0.954857974505671</v>
      </c>
      <c r="K105" s="32">
        <v>120200</v>
      </c>
      <c r="L105" s="32">
        <v>4515</v>
      </c>
      <c r="M105" s="32">
        <v>114300</v>
      </c>
      <c r="N105" s="32">
        <v>1200</v>
      </c>
      <c r="O105" s="32">
        <f t="shared" si="44"/>
        <v>5115</v>
      </c>
      <c r="P105" s="23">
        <f t="shared" si="45"/>
        <v>4.2554076539101496E-2</v>
      </c>
      <c r="Q105" s="32">
        <f t="shared" si="46"/>
        <v>114900</v>
      </c>
      <c r="R105" s="23">
        <f t="shared" si="47"/>
        <v>0.95590682196339438</v>
      </c>
      <c r="S105" s="22">
        <f t="shared" si="48"/>
        <v>4.4828511081684147E-4</v>
      </c>
      <c r="T105" s="29">
        <f t="shared" si="49"/>
        <v>662.5</v>
      </c>
      <c r="U105" s="22">
        <f t="shared" si="50"/>
        <v>0.14879281302638966</v>
      </c>
      <c r="W105" s="67">
        <f t="shared" si="37"/>
        <v>1.0488474577233786E-3</v>
      </c>
      <c r="X105" s="79">
        <f t="shared" si="38"/>
        <v>19767.5</v>
      </c>
      <c r="Y105" s="69">
        <f t="shared" si="39"/>
        <v>0.20778913620476702</v>
      </c>
    </row>
    <row r="106" spans="1:25" ht="17" x14ac:dyDescent="0.2">
      <c r="A106" s="3" t="s">
        <v>117</v>
      </c>
      <c r="B106" s="2" t="s">
        <v>106</v>
      </c>
      <c r="C106" s="29">
        <v>21595</v>
      </c>
      <c r="D106" s="29">
        <v>6895</v>
      </c>
      <c r="E106" s="29">
        <v>14425</v>
      </c>
      <c r="F106" s="29">
        <v>245</v>
      </c>
      <c r="G106" s="29">
        <f t="shared" si="40"/>
        <v>7017.5</v>
      </c>
      <c r="H106" s="25">
        <f t="shared" si="41"/>
        <v>0.31928687196110211</v>
      </c>
      <c r="I106" s="29">
        <f t="shared" si="42"/>
        <v>14547.5</v>
      </c>
      <c r="J106" s="22">
        <f t="shared" si="43"/>
        <v>0.67365130817318819</v>
      </c>
      <c r="K106" s="29">
        <v>21980</v>
      </c>
      <c r="L106" s="29">
        <v>6530</v>
      </c>
      <c r="M106" s="29">
        <v>15095</v>
      </c>
      <c r="N106" s="29">
        <v>325</v>
      </c>
      <c r="O106" s="29">
        <f t="shared" si="44"/>
        <v>6692.5</v>
      </c>
      <c r="P106" s="22">
        <f t="shared" si="45"/>
        <v>0.30448134667879889</v>
      </c>
      <c r="Q106" s="29">
        <f t="shared" si="46"/>
        <v>15257.5</v>
      </c>
      <c r="R106" s="22">
        <f t="shared" si="47"/>
        <v>0.69415377616014562</v>
      </c>
      <c r="S106" s="22">
        <f t="shared" si="48"/>
        <v>-1.4805525282303222E-2</v>
      </c>
      <c r="T106" s="52">
        <f t="shared" si="49"/>
        <v>-325</v>
      </c>
      <c r="U106" s="22">
        <f t="shared" si="50"/>
        <v>-4.631278945493409E-2</v>
      </c>
      <c r="W106" s="64">
        <f t="shared" si="37"/>
        <v>2.0502467986957429E-2</v>
      </c>
      <c r="X106" s="83">
        <f t="shared" si="38"/>
        <v>710</v>
      </c>
      <c r="Y106" s="66">
        <f t="shared" si="39"/>
        <v>4.8805636707338028E-2</v>
      </c>
    </row>
    <row r="107" spans="1:25" ht="17" x14ac:dyDescent="0.2">
      <c r="A107" s="3" t="s">
        <v>118</v>
      </c>
      <c r="B107" s="2" t="s">
        <v>107</v>
      </c>
      <c r="C107" s="29">
        <v>22515</v>
      </c>
      <c r="D107" s="29">
        <v>1855</v>
      </c>
      <c r="E107" s="29">
        <v>20520</v>
      </c>
      <c r="F107" s="29">
        <v>125</v>
      </c>
      <c r="G107" s="29">
        <f t="shared" si="40"/>
        <v>1917.5</v>
      </c>
      <c r="H107" s="25">
        <f t="shared" si="41"/>
        <v>8.2389518099045086E-2</v>
      </c>
      <c r="I107" s="29">
        <f t="shared" si="42"/>
        <v>20582.5</v>
      </c>
      <c r="J107" s="22">
        <f t="shared" si="43"/>
        <v>0.91416833222296245</v>
      </c>
      <c r="K107" s="32">
        <v>30190</v>
      </c>
      <c r="L107" s="32">
        <v>2005</v>
      </c>
      <c r="M107" s="32">
        <v>27720</v>
      </c>
      <c r="N107" s="32">
        <v>285</v>
      </c>
      <c r="O107" s="32">
        <f t="shared" si="44"/>
        <v>2147.5</v>
      </c>
      <c r="P107" s="23">
        <f t="shared" si="45"/>
        <v>7.1132825438887048E-2</v>
      </c>
      <c r="Q107" s="32">
        <f t="shared" si="46"/>
        <v>27862.5</v>
      </c>
      <c r="R107" s="23">
        <f t="shared" si="47"/>
        <v>0.92290493540907581</v>
      </c>
      <c r="S107" s="22">
        <f t="shared" si="48"/>
        <v>-1.1256692660158038E-2</v>
      </c>
      <c r="T107" s="29">
        <f t="shared" si="49"/>
        <v>230</v>
      </c>
      <c r="U107" s="22">
        <f t="shared" si="50"/>
        <v>0.11994784876140809</v>
      </c>
      <c r="W107" s="67">
        <f t="shared" si="37"/>
        <v>8.7366031861133564E-3</v>
      </c>
      <c r="X107" s="79">
        <f t="shared" si="38"/>
        <v>7280</v>
      </c>
      <c r="Y107" s="69">
        <f t="shared" si="39"/>
        <v>0.35369853030487064</v>
      </c>
    </row>
    <row r="108" spans="1:25" s="88" customFormat="1" ht="17" x14ac:dyDescent="0.2">
      <c r="A108" s="84" t="s">
        <v>119</v>
      </c>
      <c r="B108" s="85" t="s">
        <v>161</v>
      </c>
      <c r="C108" s="86">
        <f>99385</f>
        <v>99385</v>
      </c>
      <c r="D108" s="86">
        <v>2125</v>
      </c>
      <c r="E108" s="86">
        <v>96890</v>
      </c>
      <c r="F108" s="86">
        <v>345</v>
      </c>
      <c r="G108" s="86">
        <f t="shared" si="40"/>
        <v>2297.5</v>
      </c>
      <c r="H108" s="87">
        <f t="shared" si="41"/>
        <v>2.1381496201640086E-2</v>
      </c>
      <c r="I108" s="86">
        <f t="shared" si="42"/>
        <v>97062.5</v>
      </c>
      <c r="J108" s="54">
        <f t="shared" si="43"/>
        <v>0.97663128238667807</v>
      </c>
      <c r="K108" s="86">
        <f>79570+41145</f>
        <v>120715</v>
      </c>
      <c r="L108" s="86">
        <f>1595+1635</f>
        <v>3230</v>
      </c>
      <c r="M108" s="86">
        <f>77030+38390</f>
        <v>115420</v>
      </c>
      <c r="N108" s="86">
        <f>845+985</f>
        <v>1830</v>
      </c>
      <c r="O108" s="86">
        <f t="shared" si="44"/>
        <v>4145</v>
      </c>
      <c r="P108" s="54">
        <f t="shared" si="45"/>
        <v>3.4337074928550718E-2</v>
      </c>
      <c r="Q108" s="86">
        <f t="shared" si="46"/>
        <v>116335</v>
      </c>
      <c r="R108" s="54">
        <f t="shared" si="47"/>
        <v>0.9637161910284554</v>
      </c>
      <c r="S108" s="54">
        <f t="shared" si="48"/>
        <v>1.2955578726910631E-2</v>
      </c>
      <c r="T108" s="91">
        <f t="shared" si="49"/>
        <v>1847.5</v>
      </c>
      <c r="U108" s="54">
        <f t="shared" si="50"/>
        <v>0.80413492927094665</v>
      </c>
      <c r="W108" s="89">
        <f t="shared" si="37"/>
        <v>-1.2915091358222663E-2</v>
      </c>
      <c r="X108" s="92">
        <f t="shared" si="38"/>
        <v>19272.5</v>
      </c>
      <c r="Y108" s="90">
        <f t="shared" si="39"/>
        <v>0.19855763039278815</v>
      </c>
    </row>
    <row r="109" spans="1:25" ht="17" x14ac:dyDescent="0.2">
      <c r="A109" s="3" t="s">
        <v>120</v>
      </c>
      <c r="B109" s="2" t="s">
        <v>108</v>
      </c>
      <c r="C109" s="29">
        <v>77020</v>
      </c>
      <c r="D109" s="29">
        <v>590</v>
      </c>
      <c r="E109" s="29">
        <v>76250</v>
      </c>
      <c r="F109" s="29">
        <v>130</v>
      </c>
      <c r="G109" s="29">
        <f t="shared" si="40"/>
        <v>655</v>
      </c>
      <c r="H109" s="25">
        <f t="shared" si="41"/>
        <v>7.6603479615684235E-3</v>
      </c>
      <c r="I109" s="29">
        <f t="shared" si="42"/>
        <v>76315</v>
      </c>
      <c r="J109" s="22">
        <f t="shared" si="43"/>
        <v>0.99084653336795636</v>
      </c>
      <c r="K109" s="32">
        <v>88265</v>
      </c>
      <c r="L109" s="32">
        <v>970</v>
      </c>
      <c r="M109" s="32">
        <v>86115</v>
      </c>
      <c r="N109" s="32">
        <v>690</v>
      </c>
      <c r="O109" s="32">
        <f t="shared" si="44"/>
        <v>1315</v>
      </c>
      <c r="P109" s="23">
        <f t="shared" si="45"/>
        <v>1.4898317566419305E-2</v>
      </c>
      <c r="Q109" s="32">
        <f t="shared" si="46"/>
        <v>86460</v>
      </c>
      <c r="R109" s="23">
        <f t="shared" si="47"/>
        <v>0.97955021809324194</v>
      </c>
      <c r="S109" s="22">
        <f t="shared" si="48"/>
        <v>7.2379696048508815E-3</v>
      </c>
      <c r="T109" s="29">
        <f t="shared" si="49"/>
        <v>660</v>
      </c>
      <c r="U109" s="22">
        <f t="shared" si="50"/>
        <v>1.0076335877862594</v>
      </c>
      <c r="W109" s="67">
        <f t="shared" si="37"/>
        <v>-1.1296315274714419E-2</v>
      </c>
      <c r="X109" s="79">
        <f t="shared" si="38"/>
        <v>10145</v>
      </c>
      <c r="Y109" s="69">
        <f t="shared" si="39"/>
        <v>0.13293585795715129</v>
      </c>
    </row>
    <row r="110" spans="1:25" ht="17" x14ac:dyDescent="0.2">
      <c r="A110" s="3" t="s">
        <v>121</v>
      </c>
      <c r="B110" s="2" t="s">
        <v>126</v>
      </c>
      <c r="C110" s="29">
        <v>49205</v>
      </c>
      <c r="D110" s="29">
        <v>395</v>
      </c>
      <c r="E110" s="29">
        <v>48720</v>
      </c>
      <c r="F110" s="29">
        <v>90</v>
      </c>
      <c r="G110" s="29">
        <f t="shared" si="40"/>
        <v>440</v>
      </c>
      <c r="H110" s="25">
        <f t="shared" si="41"/>
        <v>8.0276394675337873E-3</v>
      </c>
      <c r="I110" s="29">
        <f t="shared" si="42"/>
        <v>48765</v>
      </c>
      <c r="J110" s="22">
        <f t="shared" si="43"/>
        <v>0.99105781932730419</v>
      </c>
      <c r="K110" s="29">
        <v>51190</v>
      </c>
      <c r="L110" s="29">
        <v>625</v>
      </c>
      <c r="M110" s="29">
        <v>50300</v>
      </c>
      <c r="N110" s="29">
        <v>195</v>
      </c>
      <c r="O110" s="29">
        <f t="shared" si="44"/>
        <v>722.5</v>
      </c>
      <c r="P110" s="22">
        <f t="shared" si="45"/>
        <v>1.411408478218402E-2</v>
      </c>
      <c r="Q110" s="29">
        <f t="shared" si="46"/>
        <v>50397.5</v>
      </c>
      <c r="R110" s="22">
        <f t="shared" si="47"/>
        <v>0.98451846063684312</v>
      </c>
      <c r="S110" s="22">
        <f t="shared" si="48"/>
        <v>6.0864453146502323E-3</v>
      </c>
      <c r="T110" s="29">
        <f t="shared" si="49"/>
        <v>282.5</v>
      </c>
      <c r="U110" s="22">
        <f t="shared" si="50"/>
        <v>0.64204545454545459</v>
      </c>
      <c r="W110" s="64">
        <f t="shared" si="37"/>
        <v>-6.5393586904610723E-3</v>
      </c>
      <c r="X110" s="83">
        <f t="shared" si="38"/>
        <v>1632.5</v>
      </c>
      <c r="Y110" s="66">
        <f t="shared" si="39"/>
        <v>3.3476878909053626E-2</v>
      </c>
    </row>
    <row r="111" spans="1:25" ht="18" customHeight="1" x14ac:dyDescent="0.2">
      <c r="A111" s="3" t="s">
        <v>122</v>
      </c>
      <c r="B111" s="2" t="s">
        <v>109</v>
      </c>
      <c r="C111" s="29">
        <v>137195</v>
      </c>
      <c r="D111" s="29">
        <v>18785</v>
      </c>
      <c r="E111" s="29">
        <v>116715</v>
      </c>
      <c r="F111" s="29">
        <v>1545</v>
      </c>
      <c r="G111" s="29">
        <f t="shared" si="40"/>
        <v>19557.5</v>
      </c>
      <c r="H111" s="25">
        <f t="shared" si="41"/>
        <v>0.13692189948613287</v>
      </c>
      <c r="I111" s="29">
        <f t="shared" si="42"/>
        <v>117487.5</v>
      </c>
      <c r="J111" s="22">
        <f t="shared" si="43"/>
        <v>0.85635409453697298</v>
      </c>
      <c r="K111" s="32">
        <v>184130</v>
      </c>
      <c r="L111" s="32">
        <v>28375</v>
      </c>
      <c r="M111" s="32">
        <v>144860</v>
      </c>
      <c r="N111" s="32">
        <v>9500</v>
      </c>
      <c r="O111" s="32">
        <f t="shared" si="44"/>
        <v>33125</v>
      </c>
      <c r="P111" s="23">
        <f t="shared" si="45"/>
        <v>0.17990007060229185</v>
      </c>
      <c r="Q111" s="32">
        <f t="shared" si="46"/>
        <v>149610</v>
      </c>
      <c r="R111" s="23">
        <f t="shared" si="47"/>
        <v>0.81252376038668328</v>
      </c>
      <c r="S111" s="22">
        <f t="shared" si="48"/>
        <v>4.2978171116158981E-2</v>
      </c>
      <c r="T111" s="29">
        <f t="shared" si="49"/>
        <v>13567.5</v>
      </c>
      <c r="U111" s="22">
        <f t="shared" si="50"/>
        <v>0.69372363543397675</v>
      </c>
      <c r="W111" s="67">
        <f t="shared" si="37"/>
        <v>-4.3830334150289696E-2</v>
      </c>
      <c r="X111" s="79">
        <f t="shared" si="38"/>
        <v>32122.5</v>
      </c>
      <c r="Y111" s="69">
        <f t="shared" si="39"/>
        <v>0.2734120651133099</v>
      </c>
    </row>
    <row r="112" spans="1:25" ht="18" customHeight="1" x14ac:dyDescent="0.2">
      <c r="A112" s="3" t="s">
        <v>123</v>
      </c>
      <c r="B112" s="2" t="s">
        <v>110</v>
      </c>
      <c r="C112" s="29">
        <v>29490</v>
      </c>
      <c r="D112" s="29">
        <v>540</v>
      </c>
      <c r="E112" s="29">
        <v>28890</v>
      </c>
      <c r="F112" s="29">
        <v>40</v>
      </c>
      <c r="G112" s="29">
        <f t="shared" si="40"/>
        <v>560</v>
      </c>
      <c r="H112" s="25">
        <f t="shared" si="41"/>
        <v>1.8311291963377416E-2</v>
      </c>
      <c r="I112" s="29">
        <f t="shared" si="42"/>
        <v>28910</v>
      </c>
      <c r="J112" s="22">
        <f t="shared" si="43"/>
        <v>0.98033231603933535</v>
      </c>
      <c r="K112" s="29">
        <v>37535</v>
      </c>
      <c r="L112" s="29">
        <v>815</v>
      </c>
      <c r="M112" s="29">
        <v>36315</v>
      </c>
      <c r="N112" s="29">
        <v>245</v>
      </c>
      <c r="O112" s="29">
        <f t="shared" si="44"/>
        <v>937.5</v>
      </c>
      <c r="P112" s="22">
        <f t="shared" si="45"/>
        <v>2.4976688424137472E-2</v>
      </c>
      <c r="Q112" s="29">
        <f t="shared" si="46"/>
        <v>36437.5</v>
      </c>
      <c r="R112" s="22">
        <f t="shared" si="47"/>
        <v>0.97076062341814306</v>
      </c>
      <c r="S112" s="22">
        <f t="shared" si="48"/>
        <v>6.6653964607600556E-3</v>
      </c>
      <c r="T112" s="29">
        <f t="shared" si="49"/>
        <v>377.5</v>
      </c>
      <c r="U112" s="22">
        <f t="shared" si="50"/>
        <v>0.6741071428571429</v>
      </c>
      <c r="W112" s="64">
        <f t="shared" si="37"/>
        <v>-9.5716926211922848E-3</v>
      </c>
      <c r="X112" s="83">
        <f t="shared" si="38"/>
        <v>7527.5</v>
      </c>
      <c r="Y112" s="66">
        <f t="shared" si="39"/>
        <v>0.2603770321687997</v>
      </c>
    </row>
    <row r="113" spans="1:25" s="88" customFormat="1" ht="17" x14ac:dyDescent="0.2">
      <c r="A113" s="84" t="s">
        <v>124</v>
      </c>
      <c r="B113" s="85" t="s">
        <v>162</v>
      </c>
      <c r="C113" s="86">
        <v>118630</v>
      </c>
      <c r="D113" s="86">
        <v>7980</v>
      </c>
      <c r="E113" s="86">
        <v>109915</v>
      </c>
      <c r="F113" s="86">
        <v>705</v>
      </c>
      <c r="G113" s="86">
        <f t="shared" si="40"/>
        <v>8332.5</v>
      </c>
      <c r="H113" s="87">
        <f t="shared" si="41"/>
        <v>6.7267976060018539E-2</v>
      </c>
      <c r="I113" s="86">
        <f t="shared" si="42"/>
        <v>110267.5</v>
      </c>
      <c r="J113" s="54">
        <f t="shared" si="43"/>
        <v>0.92950771305740543</v>
      </c>
      <c r="K113" s="93">
        <f>131000+25945</f>
        <v>156945</v>
      </c>
      <c r="L113" s="93">
        <f>5700+2660</f>
        <v>8360</v>
      </c>
      <c r="M113" s="93">
        <f>122785+22500</f>
        <v>145285</v>
      </c>
      <c r="N113" s="93">
        <f>2240+725</f>
        <v>2965</v>
      </c>
      <c r="O113" s="93">
        <f t="shared" si="44"/>
        <v>9842.5</v>
      </c>
      <c r="P113" s="94">
        <f t="shared" si="45"/>
        <v>6.2713052343177547E-2</v>
      </c>
      <c r="Q113" s="93">
        <f t="shared" si="46"/>
        <v>146767.5</v>
      </c>
      <c r="R113" s="94">
        <f t="shared" si="47"/>
        <v>0.93515244193825864</v>
      </c>
      <c r="S113" s="54">
        <f t="shared" si="48"/>
        <v>-4.5549237168409917E-3</v>
      </c>
      <c r="T113" s="29">
        <f t="shared" si="49"/>
        <v>1510</v>
      </c>
      <c r="U113" s="54">
        <f t="shared" si="50"/>
        <v>0.18121812181218122</v>
      </c>
      <c r="W113" s="95">
        <f t="shared" si="37"/>
        <v>5.6447288808532115E-3</v>
      </c>
      <c r="X113" s="98">
        <f t="shared" si="38"/>
        <v>36500</v>
      </c>
      <c r="Y113" s="96">
        <f t="shared" si="39"/>
        <v>0.33101321785657606</v>
      </c>
    </row>
    <row r="114" spans="1:25" ht="18" customHeight="1" x14ac:dyDescent="0.2">
      <c r="A114" s="3" t="s">
        <v>125</v>
      </c>
      <c r="B114" s="2" t="s">
        <v>111</v>
      </c>
      <c r="C114" s="29">
        <v>101290</v>
      </c>
      <c r="D114" s="29">
        <v>22225</v>
      </c>
      <c r="E114" s="29">
        <v>77950</v>
      </c>
      <c r="F114" s="29">
        <v>1090</v>
      </c>
      <c r="G114" s="29">
        <f t="shared" si="40"/>
        <v>22770</v>
      </c>
      <c r="H114" s="25">
        <f t="shared" si="41"/>
        <v>0.21941948859709745</v>
      </c>
      <c r="I114" s="29">
        <f t="shared" si="42"/>
        <v>78495</v>
      </c>
      <c r="J114" s="22">
        <f t="shared" si="43"/>
        <v>0.77495310494619407</v>
      </c>
      <c r="K114" s="29">
        <v>161090</v>
      </c>
      <c r="L114" s="29">
        <v>50800</v>
      </c>
      <c r="M114" s="29">
        <v>101340</v>
      </c>
      <c r="N114" s="29">
        <v>7885</v>
      </c>
      <c r="O114" s="29">
        <f t="shared" si="44"/>
        <v>54742.5</v>
      </c>
      <c r="P114" s="22">
        <f t="shared" si="45"/>
        <v>0.33982556334968028</v>
      </c>
      <c r="Q114" s="29">
        <f t="shared" si="46"/>
        <v>105282.5</v>
      </c>
      <c r="R114" s="22">
        <f t="shared" si="47"/>
        <v>0.65356322552610346</v>
      </c>
      <c r="S114" s="22">
        <f t="shared" si="48"/>
        <v>0.12040607475258283</v>
      </c>
      <c r="T114" s="29">
        <f t="shared" si="49"/>
        <v>31972.5</v>
      </c>
      <c r="U114" s="22">
        <f t="shared" si="50"/>
        <v>1.4041501976284585</v>
      </c>
      <c r="W114" s="64">
        <f t="shared" si="37"/>
        <v>-0.12138987942009061</v>
      </c>
      <c r="X114" s="83">
        <f t="shared" si="38"/>
        <v>26787.5</v>
      </c>
      <c r="Y114" s="66">
        <f t="shared" si="39"/>
        <v>0.34126377476272374</v>
      </c>
    </row>
    <row r="115" spans="1:25" ht="18" customHeight="1" x14ac:dyDescent="0.2">
      <c r="A115" s="20" t="s">
        <v>112</v>
      </c>
      <c r="B115" s="20" t="s">
        <v>0</v>
      </c>
      <c r="C115" s="31">
        <f>SUM(C102:C114)</f>
        <v>1137800</v>
      </c>
      <c r="D115" s="31">
        <f>SUM(D102:D114)</f>
        <v>106890</v>
      </c>
      <c r="E115" s="31">
        <f>SUM(E102:E114)</f>
        <v>1012220</v>
      </c>
      <c r="F115" s="31">
        <f>SUM(F102:F114)</f>
        <v>15605</v>
      </c>
      <c r="G115" s="31">
        <f t="shared" si="40"/>
        <v>114692.5</v>
      </c>
      <c r="H115" s="39">
        <f t="shared" si="41"/>
        <v>9.3944454209878708E-2</v>
      </c>
      <c r="I115" s="31">
        <f t="shared" si="42"/>
        <v>1020022.5</v>
      </c>
      <c r="J115" s="39">
        <f t="shared" si="43"/>
        <v>0.89648664088592023</v>
      </c>
      <c r="K115" s="35">
        <f>SUM(K102:K114)</f>
        <v>1419875</v>
      </c>
      <c r="L115" s="35">
        <f>SUM(L102:L114)</f>
        <v>161545</v>
      </c>
      <c r="M115" s="35">
        <f>SUM(M102:M114)</f>
        <v>1193045</v>
      </c>
      <c r="N115" s="35">
        <f>SUM(N102:N114)</f>
        <v>54075</v>
      </c>
      <c r="O115" s="35">
        <f t="shared" si="44"/>
        <v>188582.5</v>
      </c>
      <c r="P115" s="38">
        <f t="shared" si="45"/>
        <v>0.13281626903776741</v>
      </c>
      <c r="Q115" s="35">
        <f t="shared" si="46"/>
        <v>1220082.5</v>
      </c>
      <c r="R115" s="38">
        <f t="shared" si="47"/>
        <v>0.85928866977726914</v>
      </c>
      <c r="S115" s="27">
        <f t="shared" si="48"/>
        <v>3.8871814827888707E-2</v>
      </c>
      <c r="T115" s="36">
        <f t="shared" si="49"/>
        <v>73890</v>
      </c>
      <c r="U115" s="27">
        <f t="shared" si="50"/>
        <v>0.64424439261503585</v>
      </c>
      <c r="W115" s="70">
        <f t="shared" si="37"/>
        <v>-3.7197971108651084E-2</v>
      </c>
      <c r="X115" s="73">
        <f t="shared" si="38"/>
        <v>200060</v>
      </c>
      <c r="Y115" s="72">
        <f t="shared" si="39"/>
        <v>0.196132928440304</v>
      </c>
    </row>
    <row r="116" spans="1:25" ht="17" x14ac:dyDescent="0.2">
      <c r="A116" s="10" t="s">
        <v>90</v>
      </c>
      <c r="B116" s="6" t="s">
        <v>45</v>
      </c>
      <c r="C116" s="30">
        <v>62665</v>
      </c>
      <c r="D116" s="30">
        <v>460</v>
      </c>
      <c r="E116" s="30">
        <v>62110</v>
      </c>
      <c r="F116" s="29">
        <v>80</v>
      </c>
      <c r="G116" s="29">
        <f t="shared" si="40"/>
        <v>500</v>
      </c>
      <c r="H116" s="25">
        <f t="shared" si="41"/>
        <v>7.340620761190457E-3</v>
      </c>
      <c r="I116" s="29">
        <f t="shared" si="42"/>
        <v>62150</v>
      </c>
      <c r="J116" s="22">
        <f t="shared" si="43"/>
        <v>0.99178169632171065</v>
      </c>
      <c r="K116" s="30">
        <v>73340</v>
      </c>
      <c r="L116" s="30">
        <v>705</v>
      </c>
      <c r="M116" s="30">
        <v>72045</v>
      </c>
      <c r="N116" s="30">
        <v>285</v>
      </c>
      <c r="O116" s="29">
        <f t="shared" si="44"/>
        <v>847.5</v>
      </c>
      <c r="P116" s="22">
        <f t="shared" si="45"/>
        <v>1.1555767657485684E-2</v>
      </c>
      <c r="Q116" s="29">
        <f t="shared" si="46"/>
        <v>72187.5</v>
      </c>
      <c r="R116" s="22">
        <f t="shared" si="47"/>
        <v>0.9842855194982274</v>
      </c>
      <c r="S116" s="22">
        <f t="shared" si="48"/>
        <v>4.2151468962952267E-3</v>
      </c>
      <c r="T116" s="29">
        <f t="shared" si="49"/>
        <v>347.5</v>
      </c>
      <c r="U116" s="22">
        <f t="shared" si="50"/>
        <v>0.69499999999999995</v>
      </c>
      <c r="W116" s="64">
        <f t="shared" si="37"/>
        <v>-7.4961768234832471E-3</v>
      </c>
      <c r="X116" s="83">
        <f t="shared" si="38"/>
        <v>10037.5</v>
      </c>
      <c r="Y116" s="66">
        <f t="shared" si="39"/>
        <v>0.16150442477876106</v>
      </c>
    </row>
    <row r="117" spans="1:25" ht="17" x14ac:dyDescent="0.2">
      <c r="A117" s="10" t="s">
        <v>90</v>
      </c>
      <c r="B117" s="6" t="s">
        <v>46</v>
      </c>
      <c r="C117" s="30">
        <v>18620</v>
      </c>
      <c r="D117" s="30">
        <v>105</v>
      </c>
      <c r="E117" s="30">
        <v>18480</v>
      </c>
      <c r="F117" s="29">
        <v>30</v>
      </c>
      <c r="G117" s="29">
        <f t="shared" si="40"/>
        <v>120</v>
      </c>
      <c r="H117" s="25">
        <f t="shared" si="41"/>
        <v>5.6390977443609019E-3</v>
      </c>
      <c r="I117" s="29">
        <f t="shared" si="42"/>
        <v>18495</v>
      </c>
      <c r="J117" s="22">
        <f t="shared" si="43"/>
        <v>0.99328678839957041</v>
      </c>
      <c r="K117" s="33">
        <v>20295</v>
      </c>
      <c r="L117" s="33">
        <v>210</v>
      </c>
      <c r="M117" s="33">
        <v>19990</v>
      </c>
      <c r="N117" s="33">
        <v>55</v>
      </c>
      <c r="O117" s="32">
        <f t="shared" si="44"/>
        <v>237.5</v>
      </c>
      <c r="P117" s="23">
        <f t="shared" si="45"/>
        <v>1.1702389751170239E-2</v>
      </c>
      <c r="Q117" s="32">
        <f t="shared" si="46"/>
        <v>20017.5</v>
      </c>
      <c r="R117" s="23">
        <f t="shared" si="47"/>
        <v>0.98632668144863267</v>
      </c>
      <c r="S117" s="22">
        <f t="shared" si="48"/>
        <v>6.0632920068093375E-3</v>
      </c>
      <c r="T117" s="29">
        <f t="shared" si="49"/>
        <v>117.5</v>
      </c>
      <c r="U117" s="22">
        <f t="shared" si="50"/>
        <v>0.97916666666666663</v>
      </c>
      <c r="W117" s="67">
        <f t="shared" si="37"/>
        <v>-6.9601069509377389E-3</v>
      </c>
      <c r="X117" s="79">
        <f t="shared" si="38"/>
        <v>1522.5</v>
      </c>
      <c r="Y117" s="69">
        <f t="shared" si="39"/>
        <v>8.2319545823195464E-2</v>
      </c>
    </row>
    <row r="118" spans="1:25" ht="17" x14ac:dyDescent="0.2">
      <c r="A118" s="10" t="s">
        <v>90</v>
      </c>
      <c r="B118" s="6" t="s">
        <v>47</v>
      </c>
      <c r="C118" s="30">
        <v>86030</v>
      </c>
      <c r="D118" s="30">
        <v>1145</v>
      </c>
      <c r="E118" s="30">
        <v>84730</v>
      </c>
      <c r="F118" s="29">
        <v>90</v>
      </c>
      <c r="G118" s="29">
        <f t="shared" si="40"/>
        <v>1190</v>
      </c>
      <c r="H118" s="25">
        <f t="shared" si="41"/>
        <v>1.3309310705567826E-2</v>
      </c>
      <c r="I118" s="29">
        <f t="shared" si="42"/>
        <v>84775</v>
      </c>
      <c r="J118" s="22">
        <f t="shared" si="43"/>
        <v>0.98541206555852612</v>
      </c>
      <c r="K118" s="30">
        <v>106660</v>
      </c>
      <c r="L118" s="30">
        <v>1575</v>
      </c>
      <c r="M118" s="30">
        <v>104025</v>
      </c>
      <c r="N118" s="30">
        <v>660</v>
      </c>
      <c r="O118" s="29">
        <f t="shared" si="44"/>
        <v>1905</v>
      </c>
      <c r="P118" s="22">
        <f t="shared" si="45"/>
        <v>1.7860491280705045E-2</v>
      </c>
      <c r="Q118" s="29">
        <f t="shared" si="46"/>
        <v>104355</v>
      </c>
      <c r="R118" s="22">
        <f t="shared" si="47"/>
        <v>0.97838927432964562</v>
      </c>
      <c r="S118" s="22">
        <f t="shared" si="48"/>
        <v>4.5511805751372193E-3</v>
      </c>
      <c r="T118" s="29">
        <f t="shared" si="49"/>
        <v>715</v>
      </c>
      <c r="U118" s="22">
        <f t="shared" si="50"/>
        <v>0.60084033613445376</v>
      </c>
      <c r="W118" s="64">
        <f t="shared" si="37"/>
        <v>-7.0227912288804983E-3</v>
      </c>
      <c r="X118" s="83">
        <f t="shared" si="38"/>
        <v>19580</v>
      </c>
      <c r="Y118" s="66">
        <f t="shared" si="39"/>
        <v>0.23096431731052786</v>
      </c>
    </row>
    <row r="119" spans="1:25" ht="17" x14ac:dyDescent="0.2">
      <c r="A119" s="10" t="s">
        <v>90</v>
      </c>
      <c r="B119" s="6" t="s">
        <v>48</v>
      </c>
      <c r="C119" s="30">
        <v>23200</v>
      </c>
      <c r="D119" s="30">
        <v>135</v>
      </c>
      <c r="E119" s="30">
        <v>23015</v>
      </c>
      <c r="F119" s="29">
        <v>45</v>
      </c>
      <c r="G119" s="29">
        <f t="shared" si="40"/>
        <v>157.5</v>
      </c>
      <c r="H119" s="25">
        <f t="shared" si="41"/>
        <v>5.8189655172413797E-3</v>
      </c>
      <c r="I119" s="29">
        <f t="shared" si="42"/>
        <v>23037.5</v>
      </c>
      <c r="J119" s="22">
        <f t="shared" si="43"/>
        <v>0.99299568965517238</v>
      </c>
      <c r="K119" s="33">
        <v>23315</v>
      </c>
      <c r="L119" s="33">
        <v>240</v>
      </c>
      <c r="M119" s="33">
        <v>22865</v>
      </c>
      <c r="N119" s="33">
        <v>65</v>
      </c>
      <c r="O119" s="32">
        <f t="shared" si="44"/>
        <v>272.5</v>
      </c>
      <c r="P119" s="23">
        <f t="shared" si="45"/>
        <v>1.1687754664379156E-2</v>
      </c>
      <c r="Q119" s="32">
        <f t="shared" si="46"/>
        <v>22897.5</v>
      </c>
      <c r="R119" s="23">
        <f t="shared" si="47"/>
        <v>0.98209307312888694</v>
      </c>
      <c r="S119" s="22">
        <f t="shared" si="48"/>
        <v>5.868789147137776E-3</v>
      </c>
      <c r="T119" s="29">
        <f t="shared" si="49"/>
        <v>115</v>
      </c>
      <c r="U119" s="22">
        <f t="shared" si="50"/>
        <v>0.73015873015873012</v>
      </c>
      <c r="W119" s="67">
        <f t="shared" si="37"/>
        <v>-1.0902616526285436E-2</v>
      </c>
      <c r="X119" s="79">
        <f t="shared" si="38"/>
        <v>-140</v>
      </c>
      <c r="Y119" s="69">
        <f t="shared" si="39"/>
        <v>-6.0770482908301679E-3</v>
      </c>
    </row>
    <row r="120" spans="1:25" ht="17" x14ac:dyDescent="0.2">
      <c r="A120" s="10" t="s">
        <v>90</v>
      </c>
      <c r="B120" s="2" t="s">
        <v>49</v>
      </c>
      <c r="C120" s="30">
        <v>22830</v>
      </c>
      <c r="D120" s="30">
        <v>150</v>
      </c>
      <c r="E120" s="30">
        <v>22640</v>
      </c>
      <c r="F120" s="29">
        <v>30</v>
      </c>
      <c r="G120" s="29">
        <f t="shared" si="40"/>
        <v>165</v>
      </c>
      <c r="H120" s="25">
        <f t="shared" si="41"/>
        <v>6.5703022339027592E-3</v>
      </c>
      <c r="I120" s="29">
        <f t="shared" si="42"/>
        <v>22655</v>
      </c>
      <c r="J120" s="22">
        <f t="shared" si="43"/>
        <v>0.99233464739378008</v>
      </c>
      <c r="K120" s="30">
        <v>23215</v>
      </c>
      <c r="L120" s="30">
        <v>200</v>
      </c>
      <c r="M120" s="30">
        <v>22935</v>
      </c>
      <c r="N120" s="30">
        <v>50</v>
      </c>
      <c r="O120" s="29">
        <f t="shared" si="44"/>
        <v>225</v>
      </c>
      <c r="P120" s="22">
        <f t="shared" si="45"/>
        <v>9.6920094766314874E-3</v>
      </c>
      <c r="Q120" s="29">
        <f t="shared" si="46"/>
        <v>22960</v>
      </c>
      <c r="R120" s="22">
        <f t="shared" si="47"/>
        <v>0.98901572259315096</v>
      </c>
      <c r="S120" s="22">
        <f t="shared" si="48"/>
        <v>3.1217072427287282E-3</v>
      </c>
      <c r="T120" s="29">
        <f t="shared" si="49"/>
        <v>60</v>
      </c>
      <c r="U120" s="22">
        <f t="shared" si="50"/>
        <v>0.36363636363636365</v>
      </c>
      <c r="W120" s="64">
        <f t="shared" si="37"/>
        <v>-3.3189248006291194E-3</v>
      </c>
      <c r="X120" s="83">
        <f t="shared" si="38"/>
        <v>305</v>
      </c>
      <c r="Y120" s="66">
        <f t="shared" si="39"/>
        <v>1.3462811741337453E-2</v>
      </c>
    </row>
    <row r="121" spans="1:25" x14ac:dyDescent="0.2">
      <c r="A121" s="20" t="s">
        <v>93</v>
      </c>
      <c r="B121" s="20" t="s">
        <v>0</v>
      </c>
      <c r="C121" s="31">
        <f>SUM(C116:C120)</f>
        <v>213345</v>
      </c>
      <c r="D121" s="31">
        <f>SUM(D116:D120)</f>
        <v>1995</v>
      </c>
      <c r="E121" s="31">
        <f>SUM(E116:E120)</f>
        <v>210975</v>
      </c>
      <c r="F121" s="31">
        <f>SUM(F116:F120)</f>
        <v>275</v>
      </c>
      <c r="G121" s="31">
        <f t="shared" si="40"/>
        <v>2132.5</v>
      </c>
      <c r="H121" s="39">
        <f t="shared" si="41"/>
        <v>9.3510511143921823E-3</v>
      </c>
      <c r="I121" s="31">
        <f>SUM(I116:I120)</f>
        <v>211112.5</v>
      </c>
      <c r="J121" s="39">
        <f t="shared" si="43"/>
        <v>0.98953572851484684</v>
      </c>
      <c r="K121" s="35">
        <f>SUM(K116:K120)</f>
        <v>246825</v>
      </c>
      <c r="L121" s="35">
        <f>SUM(L116:L120)</f>
        <v>2930</v>
      </c>
      <c r="M121" s="35">
        <f>SUM(M116:M120)</f>
        <v>241860</v>
      </c>
      <c r="N121" s="35">
        <f>SUM(N116:N120)</f>
        <v>1115</v>
      </c>
      <c r="O121" s="35">
        <f t="shared" si="44"/>
        <v>3487.5</v>
      </c>
      <c r="P121" s="38">
        <f t="shared" si="45"/>
        <v>1.4129443938012761E-2</v>
      </c>
      <c r="Q121" s="35">
        <f t="shared" si="46"/>
        <v>242417.5</v>
      </c>
      <c r="R121" s="38">
        <f t="shared" si="47"/>
        <v>0.98214321887977307</v>
      </c>
      <c r="S121" s="27">
        <f t="shared" si="48"/>
        <v>4.7783928236205791E-3</v>
      </c>
      <c r="T121" s="36">
        <f t="shared" si="49"/>
        <v>1355</v>
      </c>
      <c r="U121" s="27">
        <f t="shared" si="50"/>
        <v>0.63540445486518171</v>
      </c>
      <c r="W121" s="70">
        <f t="shared" si="37"/>
        <v>-7.3925096350737629E-3</v>
      </c>
      <c r="X121" s="73">
        <f t="shared" si="38"/>
        <v>31305</v>
      </c>
      <c r="Y121" s="72">
        <f t="shared" si="39"/>
        <v>0.1482858665403517</v>
      </c>
    </row>
    <row r="122" spans="1:25" x14ac:dyDescent="0.2">
      <c r="Q122" s="55"/>
      <c r="R122" s="55"/>
    </row>
    <row r="123" spans="1:25" x14ac:dyDescent="0.2">
      <c r="A123" s="5" t="s">
        <v>159</v>
      </c>
    </row>
    <row r="124" spans="1:25" x14ac:dyDescent="0.2">
      <c r="A124" t="s">
        <v>134</v>
      </c>
    </row>
    <row r="125" spans="1:25" x14ac:dyDescent="0.2">
      <c r="A125" t="s">
        <v>163</v>
      </c>
    </row>
  </sheetData>
  <sortState xmlns:xlrd2="http://schemas.microsoft.com/office/spreadsheetml/2017/richdata2" ref="A7:Q122">
    <sortCondition ref="A7:A122"/>
  </sortState>
  <mergeCells count="5">
    <mergeCell ref="A1:Y1"/>
    <mergeCell ref="A3:Y3"/>
    <mergeCell ref="C5:I5"/>
    <mergeCell ref="K5:Q5"/>
    <mergeCell ref="A4:Y4"/>
  </mergeCells>
  <phoneticPr fontId="6" type="noConversion"/>
  <conditionalFormatting sqref="S7:S19 W7:W121 S20:U20 W20:Y20 S21:S1048576 T28:U28 X28:Y28 T34:U34 X34:Y34 T44:U44 X44:Y44 T51:U51 X51:Y51 T57:U57 X57:Y57 T66:U66 X66:Y66 T84:U84 X84:Y84 T92:U92 X92:Y92 T101:U101 X101:Y101 T115:U115 X115:Y115 T121:U121 X121:Y121">
    <cfRule type="cellIs" dxfId="3" priority="97" operator="lessThan">
      <formula>-1%</formula>
    </cfRule>
    <cfRule type="cellIs" dxfId="2" priority="98" operator="lessThan">
      <formula>-1</formula>
    </cfRule>
  </conditionalFormatting>
  <conditionalFormatting sqref="T7:T19 X7:X121 T21:T27 T29:T33 T35:T43 T45:T50 T52:T56 T58:T65 T67:T83 T85:T91 T93:T100 T102:T114 T116:T120 T122:T1048576">
    <cfRule type="cellIs" dxfId="1" priority="99" operator="lessThan">
      <formula>-100</formula>
    </cfRule>
  </conditionalFormatting>
  <conditionalFormatting sqref="U7:U19 Y7:Y121 U21:U27 U29:U33 U35:U43 U45:U50 U52:U56 U58:U65 U67:U83 U85:U91 U93:U100 U102:U114 U116:U120 U122:U1048576">
    <cfRule type="cellIs" dxfId="0" priority="100" operator="lessThan">
      <formula>0</formula>
    </cfRule>
  </conditionalFormatting>
  <hyperlinks>
    <hyperlink ref="B74" r:id="rId1" tooltip="Beauce-Sartigan" display="https://fr.wikipedia.org/wiki/Beauce-Sartigan" xr:uid="{00000000-0004-0000-0000-000000000000}"/>
    <hyperlink ref="B75" r:id="rId2" tooltip="Bellechasse" display="https://fr.wikipedia.org/wiki/Bellechasse" xr:uid="{00000000-0004-0000-0000-000001000000}"/>
    <hyperlink ref="B76" r:id="rId3" tooltip="Les Appalaches" display="https://fr.wikipedia.org/wiki/Les_Appalaches" xr:uid="{00000000-0004-0000-0000-000002000000}"/>
    <hyperlink ref="B77" r:id="rId4" tooltip="La Nouvelle-Beauce" display="https://fr.wikipedia.org/wiki/La_Nouvelle-Beauce" xr:uid="{00000000-0004-0000-0000-000003000000}"/>
    <hyperlink ref="B78" r:id="rId5" tooltip="Les Etchemins" display="https://fr.wikipedia.org/wiki/Les_Etchemins" xr:uid="{00000000-0004-0000-0000-000004000000}"/>
    <hyperlink ref="B79" r:id="rId6" tooltip="L'Islet (municipalité régionale de comté)" display="https://fr.wikipedia.org/wiki/L%27Islet_(municipalit%C3%A9_r%C3%A9gionale_de_comt%C3%A9)" xr:uid="{00000000-0004-0000-0000-000005000000}"/>
    <hyperlink ref="B80" r:id="rId7" tooltip="Lotbinière (municipalité régionale de comté)" display="https://fr.wikipedia.org/wiki/Lotbini%C3%A8re_(municipalit%C3%A9_r%C3%A9gionale_de_comt%C3%A9)" xr:uid="{00000000-0004-0000-0000-000006000000}"/>
    <hyperlink ref="B81" r:id="rId8" tooltip="Montmagny (municipalité régionale de comté)" display="https://fr.wikipedia.org/wiki/Montmagny_(municipalit%C3%A9_r%C3%A9gionale_de_comt%C3%A9)" xr:uid="{00000000-0004-0000-0000-000007000000}"/>
    <hyperlink ref="B82" r:id="rId9" tooltip="Beauce-Centre" display="https://fr.wikipedia.org/wiki/Beauce-Centre" xr:uid="{00000000-0004-0000-0000-000008000000}"/>
    <hyperlink ref="B16" r:id="rId10" tooltip="Le Domaine-du-Roy" display="https://fr.wikipedia.org/wiki/Le_Domaine-du-Roy" xr:uid="{00000000-0004-0000-0000-000009000000}"/>
    <hyperlink ref="B17" r:id="rId11" tooltip="Lac-Saint-Jean-Est" display="https://fr.wikipedia.org/wiki/Lac-Saint-Jean-Est" xr:uid="{00000000-0004-0000-0000-00000A000000}"/>
    <hyperlink ref="B18" r:id="rId12" tooltip="Le Fjord-du-Saguenay" display="https://fr.wikipedia.org/wiki/Le_Fjord-du-Saguenay" xr:uid="{00000000-0004-0000-0000-00000B000000}"/>
    <hyperlink ref="B19" r:id="rId13" tooltip="Maria-Chapdelaine" display="https://fr.wikipedia.org/wiki/Maria-Chapdelaine" xr:uid="{00000000-0004-0000-0000-00000C000000}"/>
    <hyperlink ref="B35" r:id="rId14" display="https://en.wikipedia.org/wiki/Coaticook_Regional_County_Municipality,_Quebec" xr:uid="{00000000-0004-0000-0000-00000D000000}"/>
    <hyperlink ref="B36" r:id="rId15" tooltip="Le Granit Regional County Municipality, Quebec" display="https://en.wikipedia.org/wiki/Le_Granit_Regional_County_Municipality,_Quebec" xr:uid="{00000000-0004-0000-0000-00000E000000}"/>
    <hyperlink ref="B37" r:id="rId16" tooltip="Le Haut-Saint-François Regional County Municipality, Quebec" display="https://en.wikipedia.org/wiki/Le_Haut-Saint-Fran%C3%A7ois_Regional_County_Municipality,_Quebec" xr:uid="{00000000-0004-0000-0000-00000F000000}"/>
    <hyperlink ref="B38" r:id="rId17" tooltip="Le Val-Saint-François Regional County Municipality, Quebec" display="https://en.wikipedia.org/wiki/Le_Val-Saint-Fran%C3%A7ois_Regional_County_Municipality,_Quebec" xr:uid="{00000000-0004-0000-0000-000010000000}"/>
    <hyperlink ref="B39" r:id="rId18" tooltip="Les Sources Regional County Municipality, Quebec" display="https://en.wikipedia.org/wiki/Les_Sources_Regional_County_Municipality,_Quebec" xr:uid="{00000000-0004-0000-0000-000011000000}"/>
    <hyperlink ref="B40" r:id="rId19" tooltip="Memphrémagog Regional County Municipality, Quebec" display="https://en.wikipedia.org/wiki/Memphr%C3%A9magog_Regional_County_Municipality,_Quebec" xr:uid="{00000000-0004-0000-0000-000012000000}"/>
    <hyperlink ref="B41" r:id="rId20" tooltip="Brome-Missisquoi Regional County Municipality, Quebec" display="https://en.wikipedia.org/wiki/Brome-Missisquoi_Regional_County_Municipality,_Quebec" xr:uid="{00000000-0004-0000-0000-000013000000}"/>
    <hyperlink ref="B42" r:id="rId21" tooltip="La Haute-Yamaska Regional County Municipality, Quebec" display="https://en.wikipedia.org/wiki/La_Haute-Yamaska_Regional_County_Municipality,_Quebec" xr:uid="{00000000-0004-0000-0000-000014000000}"/>
    <hyperlink ref="B43" r:id="rId22" tooltip="Sherbrooke" display="https://en.wikipedia.org/wiki/Sherbrooke" xr:uid="{00000000-0004-0000-0000-000015000000}"/>
    <hyperlink ref="B58" r:id="rId23" display="https://en.wikipedia.org/wiki/Caniapiscau_Regional_County_Municipality" xr:uid="{00000000-0004-0000-0000-000016000000}"/>
    <hyperlink ref="B59" r:id="rId24" tooltip="La Haute-Côte-Nord Regional County Municipality" display="https://en.wikipedia.org/wiki/La_Haute-C%C3%B4te-Nord_Regional_County_Municipality" xr:uid="{00000000-0004-0000-0000-000017000000}"/>
    <hyperlink ref="B60" r:id="rId25" tooltip="Le Golfe-du-Saint-Laurent Regional County Municipality" display="https://en.wikipedia.org/wiki/Le_Golfe-du-Saint-Laurent_Regional_County_Municipality" xr:uid="{00000000-0004-0000-0000-000018000000}"/>
    <hyperlink ref="B61" r:id="rId26" tooltip="Manicouagan Regional County Municipality" display="https://en.wikipedia.org/wiki/Manicouagan_Regional_County_Municipality" xr:uid="{00000000-0004-0000-0000-000019000000}"/>
    <hyperlink ref="B62" r:id="rId27" tooltip="Minganie Regional County Municipality" display="https://en.wikipedia.org/wiki/Minganie_Regional_County_Municipality" xr:uid="{00000000-0004-0000-0000-00001A000000}"/>
    <hyperlink ref="B63" r:id="rId28" tooltip="Sept-Rivières Regional County Municipality" display="https://en.wikipedia.org/wiki/Sept-Rivi%C3%A8res_Regional_County_Municipality" xr:uid="{00000000-0004-0000-0000-00001B000000}"/>
    <hyperlink ref="B21" r:id="rId29" tooltip="Charlevoix Regional County Municipality" display="https://en.wikipedia.org/wiki/Charlevoix_Regional_County_Municipality" xr:uid="{00000000-0004-0000-0000-00001C000000}"/>
    <hyperlink ref="B22" r:id="rId30" tooltip="Charlevoix-Est Regional County Municipality" display="https://en.wikipedia.org/wiki/Charlevoix-Est_Regional_County_Municipality" xr:uid="{00000000-0004-0000-0000-00001D000000}"/>
    <hyperlink ref="B23" r:id="rId31" tooltip="La Côte-de-Beaupré Regional County Municipality" display="https://en.wikipedia.org/wiki/La_C%C3%B4te-de-Beaupr%C3%A9_Regional_County_Municipality" xr:uid="{00000000-0004-0000-0000-00001E000000}"/>
    <hyperlink ref="B24" r:id="rId32" tooltip="L'Île-d'Orléans Regional County Municipality" display="https://en.wikipedia.org/wiki/L%27%C3%8Ele-d%27Orl%C3%A9ans_Regional_County_Municipality" xr:uid="{00000000-0004-0000-0000-00001F000000}"/>
    <hyperlink ref="B25" r:id="rId33" tooltip="La Jacques-Cartier Regional County Municipality" display="https://en.wikipedia.org/wiki/La_Jacques-Cartier_Regional_County_Municipality" xr:uid="{00000000-0004-0000-0000-000020000000}"/>
    <hyperlink ref="B26" r:id="rId34" tooltip="Portneuf Regional County Municipality" display="https://en.wikipedia.org/wiki/Portneuf_Regional_County_Municipality" xr:uid="{00000000-0004-0000-0000-000021000000}"/>
    <hyperlink ref="B27" r:id="rId35" tooltip="Urban agglomeration of Quebec City" display="https://en.wikipedia.org/wiki/Urban_agglomeration_of_Quebec_City" xr:uid="{00000000-0004-0000-0000-000022000000}"/>
    <hyperlink ref="B29" r:id="rId36" tooltip="Les Chenaux Regional County Municipality" display="https://en.wikipedia.org/wiki/Les_Chenaux_Regional_County_Municipality" xr:uid="{00000000-0004-0000-0000-000023000000}"/>
    <hyperlink ref="B30" r:id="rId37" tooltip="Maskinongé Regional County Municipality" display="https://en.wikipedia.org/wiki/Maskinong%C3%A9_Regional_County_Municipality" xr:uid="{00000000-0004-0000-0000-000024000000}"/>
    <hyperlink ref="B31" r:id="rId38" tooltip="Mékinac Regional County Municipality" display="https://en.wikipedia.org/wiki/M%C3%A9kinac_Regional_County_Municipality" xr:uid="{00000000-0004-0000-0000-000025000000}"/>
    <hyperlink ref="B32" r:id="rId39" tooltip="La Tuque, Quebec" display="https://en.wikipedia.org/wiki/La_Tuque,_Quebec" xr:uid="{00000000-0004-0000-0000-000026000000}"/>
    <hyperlink ref="B33" r:id="rId40" tooltip="Shawinigan" display="https://en.wikipedia.org/wiki/Shawinigan" xr:uid="{00000000-0004-0000-0000-000027000000}"/>
    <hyperlink ref="B52" r:id="rId41" tooltip="Abitibi Regional County Municipality, Quebec" display="https://en.wikipedia.org/wiki/Abitibi_Regional_County_Municipality,_Quebec" xr:uid="{00000000-0004-0000-0000-000028000000}"/>
    <hyperlink ref="B53" r:id="rId42" tooltip="Abitibi-Ouest Regional County Municipality, Quebec" display="https://en.wikipedia.org/wiki/Abitibi-Ouest_Regional_County_Municipality,_Quebec" xr:uid="{00000000-0004-0000-0000-000029000000}"/>
    <hyperlink ref="B54" r:id="rId43" tooltip="La Vallée-de-l'Or Regional County Municipality, Quebec" display="https://en.wikipedia.org/wiki/La_Vall%C3%A9e-de-l%27Or_Regional_County_Municipality,_Quebec" xr:uid="{00000000-0004-0000-0000-00002A000000}"/>
    <hyperlink ref="B55" r:id="rId44" tooltip="Témiscamingue Regional County Municipality, Quebec" display="https://en.wikipedia.org/wiki/T%C3%A9miscamingue_Regional_County_Municipality,_Quebec" xr:uid="{00000000-0004-0000-0000-00002B000000}"/>
    <hyperlink ref="B56" r:id="rId45" tooltip="Rouyn-Noranda" display="https://en.wikipedia.org/wiki/Rouyn-Noranda" xr:uid="{00000000-0004-0000-0000-00002C000000}"/>
    <hyperlink ref="B86" r:id="rId46" tooltip="D'Autray Regional County Municipality" display="https://en.wikipedia.org/wiki/D%27Autray_Regional_County_Municipality" xr:uid="{00000000-0004-0000-0000-00002D000000}"/>
    <hyperlink ref="B87" r:id="rId47" tooltip="Joliette Regional County Municipality" display="https://en.wikipedia.org/wiki/Joliette_Regional_County_Municipality" xr:uid="{00000000-0004-0000-0000-00002E000000}"/>
    <hyperlink ref="B88" r:id="rId48" tooltip="L'Assomption Regional County Municipality" display="https://en.wikipedia.org/wiki/L%27Assomption_Regional_County_Municipality" xr:uid="{00000000-0004-0000-0000-00002F000000}"/>
    <hyperlink ref="B89" r:id="rId49" tooltip="Les Moulins Regional County Municipality" display="https://en.wikipedia.org/wiki/Les_Moulins_Regional_County_Municipality" xr:uid="{00000000-0004-0000-0000-000030000000}"/>
    <hyperlink ref="B90" r:id="rId50" tooltip="Matawinie Regional County Municipality" display="https://en.wikipedia.org/wiki/Matawinie_Regional_County_Municipality" xr:uid="{00000000-0004-0000-0000-000031000000}"/>
    <hyperlink ref="B91" r:id="rId51" tooltip="Montcalm Regional County Municipality" display="https://en.wikipedia.org/wiki/Montcalm_Regional_County_Municipality" xr:uid="{00000000-0004-0000-0000-000032000000}"/>
    <hyperlink ref="B93" r:id="rId52" tooltip="Antoine-Labelle Regional County Municipality" display="https://en.wikipedia.org/wiki/Antoine-Labelle_Regional_County_Municipality" xr:uid="{00000000-0004-0000-0000-000033000000}"/>
    <hyperlink ref="B94" r:id="rId53" tooltip="Argenteuil Regional County Municipality" display="https://en.wikipedia.org/wiki/Argenteuil_Regional_County_Municipality" xr:uid="{00000000-0004-0000-0000-000034000000}"/>
    <hyperlink ref="B95" r:id="rId54" tooltip="Deux-Montagnes Regional County Municipality" display="https://en.wikipedia.org/wiki/Deux-Montagnes_Regional_County_Municipality" xr:uid="{00000000-0004-0000-0000-000035000000}"/>
    <hyperlink ref="B96" r:id="rId55" tooltip="La Rivière-du-Nord Regional County Municipality" display="https://en.wikipedia.org/wiki/La_Rivi%C3%A8re-du-Nord_Regional_County_Municipality" xr:uid="{00000000-0004-0000-0000-000036000000}"/>
    <hyperlink ref="B97" r:id="rId56" tooltip="Les Laurentides Regional County Municipality" display="https://en.wikipedia.org/wiki/Les_Laurentides_Regional_County_Municipality" xr:uid="{00000000-0004-0000-0000-000037000000}"/>
    <hyperlink ref="B98" r:id="rId57" tooltip="Les Pays-d'en-Haut Regional County Municipality" display="https://en.wikipedia.org/wiki/Les_Pays-d%27en-Haut_Regional_County_Municipality" xr:uid="{00000000-0004-0000-0000-000038000000}"/>
    <hyperlink ref="B99" r:id="rId58" tooltip="Thérèse-De Blainville Regional County Municipality" display="https://en.wikipedia.org/wiki/Th%C3%A9r%C3%A8se-De_Blainville_Regional_County_Municipality" xr:uid="{00000000-0004-0000-0000-000039000000}"/>
    <hyperlink ref="B100" r:id="rId59" tooltip="Mirabel, Quebec" display="https://en.wikipedia.org/wiki/Mirabel,_Quebec" xr:uid="{00000000-0004-0000-0000-00003A000000}"/>
    <hyperlink ref="A3" r:id="rId60" display="QUESCREN Brief No. 12" xr:uid="{40D8A881-1CD2-2C47-A0CB-B4B4DE010B9B}"/>
  </hyperlinks>
  <pageMargins left="0.7" right="0.7" top="0.75" bottom="0.75" header="0.3" footer="0.3"/>
  <pageSetup orientation="portrait" r:id="rId61"/>
  <drawing r:id="rId62"/>
  <tableParts count="1">
    <tablePart r:id="rId63"/>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Shannon Bell</dc:creator>
  <cp:lastModifiedBy>Shannon Bell</cp:lastModifiedBy>
  <dcterms:created xsi:type="dcterms:W3CDTF">2023-10-25T16:12:33Z</dcterms:created>
  <dcterms:modified xsi:type="dcterms:W3CDTF">2024-10-09T13:13:08Z</dcterms:modified>
</cp:coreProperties>
</file>